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ODTU_2021\RESEARCH_2015\danismanlik\2020\undp_ipek\EGITIMLER\Egitim_2\elcin\"/>
    </mc:Choice>
  </mc:AlternateContent>
  <bookViews>
    <workbookView xWindow="0" yWindow="0" windowWidth="28800" windowHeight="12330" firstSheet="1" activeTab="4"/>
  </bookViews>
  <sheets>
    <sheet name="Açıklama" sheetId="1" r:id="rId1"/>
    <sheet name="Açıklama-2" sheetId="4" r:id="rId2"/>
    <sheet name="SupheliS On Degerlendirmesi" sheetId="5" r:id="rId3"/>
    <sheet name="PD-Açıklama" sheetId="6" r:id="rId4"/>
    <sheet name="Puan hesabı, PD-DF" sheetId="12" r:id="rId5"/>
    <sheet name="Puan hesabı, PD-FOBF" sheetId="11" r:id="rId6"/>
    <sheet name="Nihai puan hesabı" sheetId="13" r:id="rId7"/>
    <sheet name="FOBF (Ek-3)" sheetId="3" r:id="rId8"/>
    <sheet name="DF (Ek-7)" sheetId="7" r:id="rId9"/>
    <sheet name="PD (Ek-8)" sheetId="8" r:id="rId10"/>
    <sheet name="FOBF (Ek-3) ve SOBF (Ek-6)" sheetId="10" r:id="rId1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" i="13" l="1"/>
  <c r="P41" i="11" l="1"/>
  <c r="P40" i="11"/>
  <c r="P39" i="11"/>
  <c r="P38" i="11"/>
  <c r="P28" i="11"/>
  <c r="P27" i="11"/>
  <c r="P26" i="11"/>
  <c r="P25" i="11"/>
  <c r="P15" i="11" l="1"/>
  <c r="P14" i="11"/>
  <c r="P13" i="11"/>
  <c r="P12" i="11"/>
  <c r="G42" i="12" l="1"/>
  <c r="G37" i="12"/>
  <c r="G34" i="12"/>
  <c r="G28" i="12"/>
  <c r="G25" i="12"/>
  <c r="G22" i="12"/>
  <c r="G19" i="12"/>
  <c r="D14" i="12" l="1"/>
  <c r="J7" i="13"/>
  <c r="P46" i="11"/>
  <c r="G46" i="11"/>
  <c r="G41" i="11"/>
  <c r="G40" i="11"/>
  <c r="G39" i="11"/>
  <c r="G38" i="11"/>
  <c r="G35" i="11"/>
  <c r="G28" i="11"/>
  <c r="G27" i="11"/>
  <c r="G26" i="11"/>
  <c r="G25" i="11"/>
  <c r="G15" i="11"/>
  <c r="G14" i="11"/>
  <c r="G13" i="11"/>
  <c r="G12" i="11"/>
  <c r="G22" i="11"/>
  <c r="G9" i="11"/>
  <c r="P49" i="12"/>
  <c r="G49" i="12"/>
  <c r="P48" i="12"/>
  <c r="G48" i="12"/>
  <c r="P47" i="12"/>
  <c r="G47" i="12"/>
  <c r="P42" i="12"/>
  <c r="P37" i="12"/>
  <c r="P34" i="12"/>
  <c r="P28" i="12"/>
  <c r="P25" i="12"/>
  <c r="P22" i="12"/>
  <c r="P19" i="12"/>
  <c r="G12" i="12"/>
  <c r="G11" i="12"/>
  <c r="P10" i="12"/>
  <c r="G10" i="12"/>
  <c r="P9" i="12"/>
  <c r="G9" i="12"/>
  <c r="P17" i="11" l="1"/>
  <c r="P43" i="11"/>
  <c r="P31" i="12"/>
  <c r="P14" i="12"/>
  <c r="J9" i="13"/>
  <c r="J11" i="13" s="1"/>
  <c r="P30" i="11"/>
  <c r="P5" i="11" l="1"/>
  <c r="D15" i="13" s="1"/>
  <c r="P5" i="12"/>
  <c r="D16" i="13" s="1"/>
  <c r="J13" i="13"/>
  <c r="F19" i="13" l="1"/>
  <c r="H19" i="13" s="1"/>
  <c r="F21" i="13" s="1"/>
  <c r="F23" i="13" s="1"/>
  <c r="D17" i="13"/>
  <c r="H21" i="13" l="1"/>
  <c r="H23" i="13" s="1"/>
</calcChain>
</file>

<file path=xl/sharedStrings.xml><?xml version="1.0" encoding="utf-8"?>
<sst xmlns="http://schemas.openxmlformats.org/spreadsheetml/2006/main" count="371" uniqueCount="178">
  <si>
    <t>FÖBF</t>
  </si>
  <si>
    <t>Faaliyet Ön Bilgi Formu (Ek-3)</t>
  </si>
  <si>
    <t>FÖBFDK</t>
  </si>
  <si>
    <t>Faaliyet Ön Bilgi Formu Değerlendirme Kriterleri (Ek-4)</t>
  </si>
  <si>
    <t>PKS</t>
  </si>
  <si>
    <t>Potansiyel Kirlenmiş Saha</t>
  </si>
  <si>
    <t>ŞS</t>
  </si>
  <si>
    <t>Şüpheli Saha</t>
  </si>
  <si>
    <t>1)</t>
  </si>
  <si>
    <t>2)</t>
  </si>
  <si>
    <t>Madde 5</t>
  </si>
  <si>
    <t>Madde 6</t>
  </si>
  <si>
    <t>Madde 7</t>
  </si>
  <si>
    <t>Madde 8</t>
  </si>
  <si>
    <t>Madde 4</t>
  </si>
  <si>
    <t xml:space="preserve">BAD'nin amacı, kirlilik şüphesinin gerçekci </t>
  </si>
  <si>
    <t>olup olmadığına karar vermek</t>
  </si>
  <si>
    <t>ASLINDA FÖBF VE DF NUN</t>
  </si>
  <si>
    <t>DEĞERLENDİRİLMESİNDEN</t>
  </si>
  <si>
    <t xml:space="preserve">ÖNCE </t>
  </si>
  <si>
    <t>ŞS'NİN ÖN DEĞERLENDİRMESİ</t>
  </si>
  <si>
    <t>VAR!</t>
  </si>
  <si>
    <t>karar verme hakkı tanımlıyor!</t>
  </si>
  <si>
    <t>VEYA</t>
  </si>
  <si>
    <t xml:space="preserve">Puanlı Değerlendirme'nin (Ek-8) Denetim Formu Puan ve Katsayıları tablosunun </t>
  </si>
  <si>
    <t>1 nolu dipnotu ile yapılabilir!</t>
  </si>
  <si>
    <t>Puanlı Değerlendirme (PD)</t>
  </si>
  <si>
    <t>FÖBF (Ek-3) / SÖBF (Ek-6) ve DF (Ek-7) kullanılır.</t>
  </si>
  <si>
    <t>FÖBF  ve DF, PD (Ek-8) kullanılarak değerlendirilir.</t>
  </si>
  <si>
    <t>SÖBF (Ek-6) nin değerlendirmesi için bir form/kriter/yaklaşım yok!</t>
  </si>
  <si>
    <t>ye benzer</t>
  </si>
  <si>
    <t>DF BÖLÜM-3: KİRLİLİK DURUMU İLE İLGİLİ BİLGİLER</t>
  </si>
  <si>
    <t>Belirsiz</t>
  </si>
  <si>
    <t>Yok</t>
  </si>
  <si>
    <t>Var</t>
  </si>
  <si>
    <t>Saha dışı toprak kirliliği şüphesi</t>
  </si>
  <si>
    <t>Saha dışı yeraltı suyu kirliliği şüphesi</t>
  </si>
  <si>
    <t>B.siz</t>
  </si>
  <si>
    <t>PD-DF</t>
  </si>
  <si>
    <t>Katsayı</t>
  </si>
  <si>
    <t>Doldurulması gereken hücreler sarı ile işaretlenmiştir.</t>
  </si>
  <si>
    <t>Saha içi toprak (T) kirliliği şüphesi</t>
  </si>
  <si>
    <t>Saha içi yeraltı suyu (YAS)  kirliliği şüphesi</t>
  </si>
  <si>
    <t>Tesis dışı T veya YAS kirliliği şüphesi</t>
  </si>
  <si>
    <t>Kontrol</t>
  </si>
  <si>
    <t xml:space="preserve">Hesaplanan hücreler yeşil ile işaretlenmiştir. </t>
  </si>
  <si>
    <t>Uyarılar kırmızı fontla çıkmaktadır.</t>
  </si>
  <si>
    <t>Puan</t>
  </si>
  <si>
    <t>Yanıt Puanı</t>
  </si>
  <si>
    <t>DF</t>
  </si>
  <si>
    <t>Kirlenmenin oluş şekli</t>
  </si>
  <si>
    <t>Kirlilik kaynağı</t>
  </si>
  <si>
    <t xml:space="preserve">Kirleticinin muhafaza durumu </t>
  </si>
  <si>
    <t xml:space="preserve">Kirlilik kaynağının kontrolü </t>
  </si>
  <si>
    <t>Döküntü</t>
  </si>
  <si>
    <t>Sızıntı</t>
  </si>
  <si>
    <t>Deşarj</t>
  </si>
  <si>
    <t>2ncil K.</t>
  </si>
  <si>
    <t>1ncil K.</t>
  </si>
  <si>
    <t>Kirletici miktarı                                        (alan ile birlikte değerlendirilecek)</t>
  </si>
  <si>
    <t>Kirlenmiş alan büyüklüğü                 (miktar ile birlikte değerlendirilecek)</t>
  </si>
  <si>
    <r>
      <t>&lt;1 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veya ton</t>
    </r>
  </si>
  <si>
    <r>
      <t>1-10 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veya ton</t>
    </r>
  </si>
  <si>
    <r>
      <t>11-100 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veya ton</t>
    </r>
  </si>
  <si>
    <r>
      <t>&gt;100 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veya ton</t>
    </r>
  </si>
  <si>
    <r>
      <t>&lt;10 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</si>
  <si>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10-100 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</si>
  <si>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100-1000 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</si>
  <si>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&gt;1000 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</si>
  <si>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Kirletici miktarı/Kirlenmiş alan büyüklüğü</t>
  </si>
  <si>
    <t>PD de kullanılan satırlar A kolonuna yeşille girilmiştir.</t>
  </si>
  <si>
    <t>Kirlenmiş toprak, ambalajsız mamül, vb.</t>
  </si>
  <si>
    <t>Palanmış, hasar görmüş konteyner</t>
  </si>
  <si>
    <t>Darbeye dayanıksız ama iyi durumdaki konteyner</t>
  </si>
  <si>
    <t>Darbeye dayanıklı ve iyi durumdaki konteyner</t>
  </si>
  <si>
    <t>Kirletici miktarı ve kirlenmiş alan puanından büyük olan:</t>
  </si>
  <si>
    <t>Etki azaltıcı önlem alınmış</t>
  </si>
  <si>
    <t>Kotrol alında alınmış</t>
  </si>
  <si>
    <t>Kontrol altına alınmamış</t>
  </si>
  <si>
    <t>Kirleticinin fiziksel hali</t>
  </si>
  <si>
    <t>İnsan sağlığı üzerine etki şüphesi</t>
  </si>
  <si>
    <t>Yüzey suları üzerine etki şüphesi</t>
  </si>
  <si>
    <t>Fauna/flora üzerine etki şüphesi</t>
  </si>
  <si>
    <t>Katı</t>
  </si>
  <si>
    <t>Çamur</t>
  </si>
  <si>
    <t>Sıvı</t>
  </si>
  <si>
    <t>PD-FÖBF</t>
  </si>
  <si>
    <r>
      <t>Toplam FÖBF puanı (P</t>
    </r>
    <r>
      <rPr>
        <b/>
        <vertAlign val="subscript"/>
        <sz val="11"/>
        <color theme="0"/>
        <rFont val="Calibri"/>
        <family val="2"/>
        <scheme val="minor"/>
      </rPr>
      <t>B</t>
    </r>
    <r>
      <rPr>
        <b/>
        <sz val="11"/>
        <color theme="0"/>
        <rFont val="Calibri"/>
        <family val="2"/>
        <scheme val="minor"/>
      </rPr>
      <t>) =</t>
    </r>
  </si>
  <si>
    <r>
      <t>Toplam DF puanı (P</t>
    </r>
    <r>
      <rPr>
        <b/>
        <vertAlign val="subscript"/>
        <sz val="11"/>
        <color theme="0"/>
        <rFont val="Calibri"/>
        <family val="2"/>
        <scheme val="minor"/>
      </rPr>
      <t>D</t>
    </r>
    <r>
      <rPr>
        <b/>
        <sz val="11"/>
        <color theme="0"/>
        <rFont val="Calibri"/>
        <family val="2"/>
        <scheme val="minor"/>
      </rPr>
      <t>) =</t>
    </r>
  </si>
  <si>
    <t xml:space="preserve">Çevre arazilerin kullanım şekli </t>
  </si>
  <si>
    <t>Vasıfsız arazi</t>
  </si>
  <si>
    <t>Sanayi alanı</t>
  </si>
  <si>
    <t xml:space="preserve">Tarım veya orman </t>
  </si>
  <si>
    <t>Yerleşim veya rekreasyon</t>
  </si>
  <si>
    <t>Çevre arazilerinin sahaya olan mesafeleri</t>
  </si>
  <si>
    <t>&gt;5 km</t>
  </si>
  <si>
    <t>2-5 km</t>
  </si>
  <si>
    <t>1-2km</t>
  </si>
  <si>
    <t>0.3-1 km</t>
  </si>
  <si>
    <t>&lt;0.3 km</t>
  </si>
  <si>
    <t>a) Vasıfsız arazi</t>
  </si>
  <si>
    <t>b) Sanayi alanı</t>
  </si>
  <si>
    <t>c) Tarım veya orman</t>
  </si>
  <si>
    <t>d) Yerleşim veya rekreasyon</t>
  </si>
  <si>
    <t>BÖLÜM-5: KİRLİLİĞE NEDEN OLAN MADDE İLE İLGİLİ BİLGİLER</t>
  </si>
  <si>
    <t>BÖLÜM-6: OLUMSUZ ETKİLER</t>
  </si>
  <si>
    <t>Bölüm-9: Faaliyet Sahası Çevresi ile İlgili Bilgiler</t>
  </si>
  <si>
    <t>BÖLÜM-11: YÜZEY SU KAYNAKLARI İLE İLGİLİ BİLGİLER</t>
  </si>
  <si>
    <t>Farklı arazi kullanımları için hesaplanan puanlardan en yüksek olanı =</t>
  </si>
  <si>
    <t>Yüzey sularının kullanım amacı</t>
  </si>
  <si>
    <t>Kullanım dışı</t>
  </si>
  <si>
    <t>Proses/Diğer</t>
  </si>
  <si>
    <t>Sulama</t>
  </si>
  <si>
    <t>İçme</t>
  </si>
  <si>
    <t>a) Kullanım dışı</t>
  </si>
  <si>
    <t>b) Proses/Diğer</t>
  </si>
  <si>
    <t>c) Sulama</t>
  </si>
  <si>
    <t>d) İçme</t>
  </si>
  <si>
    <t>Yüzey su kaynakları ile ilgili puan</t>
  </si>
  <si>
    <t>Faaliyet sahası çevresi kullanım şekli ile ilgili puan</t>
  </si>
  <si>
    <t>BÖLÜM-10: YERALTI SUYU İLE İLGİLİ BİLGİLER</t>
  </si>
  <si>
    <t>Saha ve çevresindeki su kuyularının kullanım amacı</t>
  </si>
  <si>
    <t>Saha ve çevresindeki su kuyularının sahaya olan mesafeleri</t>
  </si>
  <si>
    <t>Yeraltı su kuyuları ile ilgili puan</t>
  </si>
  <si>
    <t>Farklı yüzey suyu kullanımları için hesaplanan puanlardan en yüksek olanı =</t>
  </si>
  <si>
    <t>Yüzey suların sahaya olan mesafeleri</t>
  </si>
  <si>
    <t>Farklı su kuyuları kullanımları için hesaplanan puanlardan en yüksek olanı =</t>
  </si>
  <si>
    <t>Akifere olan mesafe</t>
  </si>
  <si>
    <t>&gt;10 m</t>
  </si>
  <si>
    <t>5-10 km</t>
  </si>
  <si>
    <t>&lt;5 m</t>
  </si>
  <si>
    <t>Sağlanan/doğru hücreye 1 girin; diğer hücrelere 0 girin.</t>
  </si>
  <si>
    <t>PD (Ek-8) in DF Puan ve Katsayıları tablosunun dip notu: Kirlilik Durumu İle İlgili Bilgiler bölümünde</t>
  </si>
  <si>
    <t xml:space="preserve">i) saha için toprak kirliliği şüphesi, ii) saha içi yeraltı suyu kirliliği şüphesi, ve iii) tesis dışı toprak veya yeraltı suyu kirliliği şüphesi </t>
  </si>
  <si>
    <t>sorularının tamamına "Yok" yanıtı verilirse, saha diğer sorular dikkate alınmaksızın "Takip Gerektirmeyen Saha" sınıfına girer.</t>
  </si>
  <si>
    <t xml:space="preserve">i) </t>
  </si>
  <si>
    <t xml:space="preserve">ii) </t>
  </si>
  <si>
    <t>saha içi yeraltı suyu kirliliği şüphesi</t>
  </si>
  <si>
    <t xml:space="preserve">iii) </t>
  </si>
  <si>
    <t xml:space="preserve">tesis dışı toprak veya yeraltı suyu kirliliği şüphesi </t>
  </si>
  <si>
    <t>saha için toprak kirliliği şüphesi</t>
  </si>
  <si>
    <t>YOK mu? (Sağlanıyorsa: 1, Sağlanmıyorsa: 0)</t>
  </si>
  <si>
    <t>Her üç koşul da sağlanıyor mu?</t>
  </si>
  <si>
    <r>
      <t>P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=</t>
    </r>
  </si>
  <si>
    <r>
      <t>P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 =</t>
    </r>
  </si>
  <si>
    <t>Ú</t>
  </si>
  <si>
    <r>
      <t>P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 &lt; 36 sağlanıyor mu?</t>
    </r>
  </si>
  <si>
    <r>
      <t>(P</t>
    </r>
    <r>
      <rPr>
        <vertAlign val="subscript"/>
        <sz val="11"/>
        <color theme="1"/>
        <rFont val="Calibri"/>
        <family val="2"/>
        <scheme val="minor"/>
      </rPr>
      <t xml:space="preserve">D </t>
    </r>
    <r>
      <rPr>
        <sz val="11"/>
        <color theme="1"/>
        <rFont val="Calibri"/>
        <family val="2"/>
        <scheme val="minor"/>
      </rPr>
      <t>+ P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 &lt; 130 sağlanıyor mu?</t>
    </r>
  </si>
  <si>
    <r>
      <t>(P</t>
    </r>
    <r>
      <rPr>
        <vertAlign val="subscript"/>
        <sz val="11"/>
        <color theme="1"/>
        <rFont val="Calibri"/>
        <family val="2"/>
        <scheme val="minor"/>
      </rPr>
      <t xml:space="preserve">D </t>
    </r>
    <r>
      <rPr>
        <sz val="11"/>
        <color theme="1"/>
        <rFont val="Calibri"/>
        <family val="2"/>
        <scheme val="minor"/>
      </rPr>
      <t>+ P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) </t>
    </r>
    <r>
      <rPr>
        <sz val="11"/>
        <color theme="1"/>
        <rFont val="Calibri"/>
        <family val="2"/>
      </rPr>
      <t>≥</t>
    </r>
    <r>
      <rPr>
        <sz val="11"/>
        <color theme="1"/>
        <rFont val="Calibri"/>
        <family val="2"/>
        <scheme val="minor"/>
      </rPr>
      <t xml:space="preserve"> 130 sağlanıyor mu?</t>
    </r>
  </si>
  <si>
    <r>
      <t>P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 + P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=</t>
    </r>
  </si>
  <si>
    <t xml:space="preserve"> </t>
  </si>
  <si>
    <t>Sağlanan hücreye 1 girin, sağlanmıyorsa 0 girin</t>
  </si>
  <si>
    <t>BÖLÜM-4: KİRLİLİK İLE İLGİLİ BİLGİLER (HER BİR KİRLİLİK İÇİN AYRI AYRI DOLDURULMALI)</t>
  </si>
  <si>
    <t>Ek-8: Puanlı Değerlendirme</t>
  </si>
  <si>
    <t>Saha içi toprak kirliliği şüphesi</t>
  </si>
  <si>
    <t>Saha içi yeraltı suyu kirliliği şüphesi</t>
  </si>
  <si>
    <t>Tesis dışı toprak veya yeraltı suyu kirliliği şüphesi</t>
  </si>
  <si>
    <t>Kirletici miktarı</t>
  </si>
  <si>
    <t>Kirlenmiş alan büyüklüğü</t>
  </si>
  <si>
    <t>Kirleticinin muhafaza durumu</t>
  </si>
  <si>
    <t>Kirlilik kaynağının kontrolü</t>
  </si>
  <si>
    <t>DF (Ek-7)</t>
  </si>
  <si>
    <t>PD_DF (Ek-8)</t>
  </si>
  <si>
    <t>Madde 3</t>
  </si>
  <si>
    <r>
      <rPr>
        <b/>
        <sz val="11"/>
        <color rgb="FFFF0000"/>
        <rFont val="Wingdings 3"/>
        <family val="1"/>
        <charset val="2"/>
      </rPr>
      <t>Ú</t>
    </r>
  </si>
  <si>
    <t>PD_FÖBF (Ek-8)</t>
  </si>
  <si>
    <t>FÖBF (Ek-3)</t>
  </si>
  <si>
    <t>Çevre arazilerin kullanım şekli</t>
  </si>
  <si>
    <t>Çevre arazilerin sahaya olan mesafeleri</t>
  </si>
  <si>
    <t>Yüzey sularının sahaya olan mesafesi</t>
  </si>
  <si>
    <t>Saha ve çevresindeki su kuyularının sahaya olan mesafesi</t>
  </si>
  <si>
    <t>Madde 9</t>
  </si>
  <si>
    <t>Madde 11</t>
  </si>
  <si>
    <t>Madde 10</t>
  </si>
  <si>
    <t>&lt;0.3 km veya saha içi</t>
  </si>
  <si>
    <t>5-10 m</t>
  </si>
  <si>
    <t>NASIL?</t>
  </si>
  <si>
    <t xml:space="preserve">Yönetmelik burada Dentimi yapan görevliye bir görüş bildirme ve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</si>
</sst>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3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B0F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vertAlign val="subscript"/>
      <sz val="11"/>
      <color theme="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1"/>
      <name val="Wingdings 3"/>
      <family val="1"/>
      <charset val="2"/>
    </font>
    <font>
      <sz val="11"/>
      <color theme="1"/>
      <name val="Calibri"/>
      <family val="2"/>
    </font>
    <font>
      <b/>
      <sz val="12"/>
      <color theme="1"/>
      <name val="Calibri"/>
      <family val="2"/>
      <charset val="162"/>
      <scheme val="minor"/>
    </font>
    <font>
      <b/>
      <sz val="11"/>
      <color rgb="FFFF0000"/>
      <name val="Symbol"/>
      <family val="1"/>
      <charset val="2"/>
    </font>
    <font>
      <b/>
      <sz val="11"/>
      <color rgb="FFFF0000"/>
      <name val="Wingdings 3"/>
      <family val="1"/>
      <charset val="2"/>
    </font>
    <font>
      <b/>
      <sz val="11"/>
      <color theme="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  <font>
      <sz val="12"/>
      <color theme="0"/>
      <name val="Calibri"/>
      <family val="2"/>
      <scheme val="minor"/>
    </font>
    <font>
      <b/>
      <sz val="16"/>
      <color rgb="FFFF0000"/>
      <name val="Calibri"/>
      <family val="2"/>
      <charset val="16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21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Alignment="1"/>
    <xf numFmtId="0" fontId="0" fillId="0" borderId="1" xfId="0" applyBorder="1" applyAlignment="1">
      <alignment vertical="center"/>
    </xf>
    <xf numFmtId="0" fontId="0" fillId="0" borderId="4" xfId="0" applyBorder="1"/>
    <xf numFmtId="0" fontId="0" fillId="0" borderId="2" xfId="0" applyBorder="1"/>
    <xf numFmtId="0" fontId="2" fillId="0" borderId="0" xfId="0" applyFont="1"/>
    <xf numFmtId="0" fontId="0" fillId="0" borderId="0" xfId="0" applyAlignment="1">
      <alignment horizontal="right"/>
    </xf>
    <xf numFmtId="0" fontId="5" fillId="0" borderId="0" xfId="0" applyFont="1"/>
    <xf numFmtId="0" fontId="6" fillId="0" borderId="0" xfId="1"/>
    <xf numFmtId="0" fontId="0" fillId="0" borderId="0" xfId="0" applyBorder="1"/>
    <xf numFmtId="0" fontId="0" fillId="0" borderId="0" xfId="0" applyBorder="1" applyAlignment="1"/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vertical="center"/>
    </xf>
    <xf numFmtId="0" fontId="0" fillId="2" borderId="0" xfId="0" applyFill="1"/>
    <xf numFmtId="0" fontId="7" fillId="2" borderId="0" xfId="0" applyFont="1" applyFill="1"/>
    <xf numFmtId="0" fontId="0" fillId="0" borderId="0" xfId="0" applyFill="1"/>
    <xf numFmtId="0" fontId="9" fillId="0" borderId="0" xfId="0" applyFont="1"/>
    <xf numFmtId="0" fontId="8" fillId="0" borderId="0" xfId="0" applyFont="1"/>
    <xf numFmtId="0" fontId="10" fillId="0" borderId="0" xfId="0" applyFont="1"/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ont="1"/>
    <xf numFmtId="0" fontId="16" fillId="0" borderId="0" xfId="0" applyFont="1" applyBorder="1"/>
    <xf numFmtId="0" fontId="0" fillId="2" borderId="5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6" fillId="0" borderId="0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2" fillId="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vertical="center" textRotation="90"/>
    </xf>
    <xf numFmtId="0" fontId="0" fillId="0" borderId="0" xfId="0" applyAlignment="1">
      <alignment vertical="center" textRotation="90"/>
    </xf>
    <xf numFmtId="0" fontId="12" fillId="0" borderId="0" xfId="0" applyFont="1" applyAlignment="1">
      <alignment horizontal="center" vertical="center" textRotation="90"/>
    </xf>
    <xf numFmtId="0" fontId="12" fillId="0" borderId="0" xfId="0" applyFont="1" applyAlignment="1">
      <alignment horizontal="center" textRotation="90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0" fillId="0" borderId="0" xfId="0" applyFont="1" applyAlignment="1">
      <alignment wrapText="1"/>
    </xf>
    <xf numFmtId="0" fontId="3" fillId="0" borderId="0" xfId="0" applyFont="1" applyAlignment="1">
      <alignment horizontal="center" textRotation="90"/>
    </xf>
    <xf numFmtId="0" fontId="15" fillId="0" borderId="0" xfId="0" applyFont="1" applyBorder="1" applyAlignment="1">
      <alignment horizontal="center" vertical="center" wrapText="1"/>
    </xf>
    <xf numFmtId="0" fontId="0" fillId="0" borderId="0" xfId="0" applyFont="1" applyFill="1" applyAlignment="1">
      <alignment wrapText="1"/>
    </xf>
    <xf numFmtId="0" fontId="0" fillId="0" borderId="0" xfId="0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0" fillId="2" borderId="0" xfId="0" applyFont="1" applyFill="1"/>
    <xf numFmtId="0" fontId="0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/>
    <xf numFmtId="0" fontId="14" fillId="0" borderId="0" xfId="0" applyFont="1" applyAlignment="1">
      <alignment horizontal="center" textRotation="90" wrapText="1"/>
    </xf>
    <xf numFmtId="0" fontId="0" fillId="0" borderId="0" xfId="0" applyAlignment="1">
      <alignment horizontal="right" vertical="center"/>
    </xf>
    <xf numFmtId="0" fontId="16" fillId="5" borderId="0" xfId="0" applyFont="1" applyFill="1" applyBorder="1"/>
    <xf numFmtId="0" fontId="0" fillId="5" borderId="0" xfId="0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0" fillId="3" borderId="0" xfId="0" applyFont="1" applyFill="1" applyAlignment="1">
      <alignment vertical="center"/>
    </xf>
    <xf numFmtId="0" fontId="9" fillId="3" borderId="5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4" fillId="6" borderId="0" xfId="0" applyFont="1" applyFill="1" applyAlignment="1">
      <alignment vertical="center"/>
    </xf>
    <xf numFmtId="0" fontId="1" fillId="6" borderId="0" xfId="0" applyFont="1" applyFill="1" applyAlignment="1">
      <alignment horizontal="right" vertical="center"/>
    </xf>
    <xf numFmtId="0" fontId="4" fillId="7" borderId="0" xfId="0" applyFont="1" applyFill="1" applyAlignment="1">
      <alignment vertical="center"/>
    </xf>
    <xf numFmtId="0" fontId="1" fillId="7" borderId="0" xfId="0" applyFont="1" applyFill="1" applyAlignment="1">
      <alignment horizontal="right" vertical="center"/>
    </xf>
    <xf numFmtId="0" fontId="3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textRotation="90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17" fillId="0" borderId="0" xfId="0" applyFont="1" applyFill="1" applyBorder="1"/>
    <xf numFmtId="0" fontId="5" fillId="0" borderId="0" xfId="0" applyFont="1" applyAlignment="1">
      <alignment wrapText="1"/>
    </xf>
    <xf numFmtId="0" fontId="19" fillId="0" borderId="0" xfId="0" applyFont="1" applyFill="1" applyBorder="1"/>
    <xf numFmtId="0" fontId="19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wrapText="1"/>
    </xf>
    <xf numFmtId="0" fontId="12" fillId="0" borderId="0" xfId="0" applyFont="1" applyFill="1" applyBorder="1" applyAlignment="1">
      <alignment horizontal="center" textRotation="90"/>
    </xf>
    <xf numFmtId="0" fontId="12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11" fillId="0" borderId="0" xfId="0" applyFont="1" applyFill="1" applyBorder="1"/>
    <xf numFmtId="0" fontId="12" fillId="0" borderId="0" xfId="0" applyFont="1" applyFill="1" applyBorder="1"/>
    <xf numFmtId="0" fontId="0" fillId="0" borderId="5" xfId="0" applyFill="1" applyBorder="1" applyAlignment="1">
      <alignment vertical="center"/>
    </xf>
    <xf numFmtId="0" fontId="0" fillId="3" borderId="0" xfId="0" applyFill="1" applyAlignment="1">
      <alignment horizontal="center" vertical="center"/>
    </xf>
    <xf numFmtId="0" fontId="19" fillId="0" borderId="0" xfId="0" applyFont="1" applyAlignment="1">
      <alignment horizontal="right"/>
    </xf>
    <xf numFmtId="0" fontId="1" fillId="3" borderId="0" xfId="0" applyFont="1" applyFill="1" applyAlignment="1">
      <alignment horizontal="center"/>
    </xf>
    <xf numFmtId="0" fontId="1" fillId="3" borderId="0" xfId="0" applyFont="1" applyFill="1" applyAlignment="1">
      <alignment horizontal="left"/>
    </xf>
    <xf numFmtId="0" fontId="22" fillId="0" borderId="0" xfId="0" applyFont="1" applyAlignment="1">
      <alignment horizontal="center"/>
    </xf>
    <xf numFmtId="0" fontId="1" fillId="0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0" fillId="0" borderId="0" xfId="0" applyFont="1" applyFill="1" applyAlignment="1">
      <alignment vertical="center"/>
    </xf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12" fillId="0" borderId="0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quotePrefix="1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4" borderId="0" xfId="0" applyFont="1" applyFill="1"/>
    <xf numFmtId="0" fontId="0" fillId="0" borderId="0" xfId="0" applyFont="1" applyFill="1"/>
    <xf numFmtId="0" fontId="29" fillId="8" borderId="0" xfId="0" applyFont="1" applyFill="1"/>
    <xf numFmtId="0" fontId="1" fillId="0" borderId="0" xfId="0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0" fontId="28" fillId="2" borderId="0" xfId="0" applyFont="1" applyFill="1" applyAlignment="1">
      <alignment horizontal="left"/>
    </xf>
    <xf numFmtId="0" fontId="12" fillId="0" borderId="0" xfId="0" applyFont="1" applyFill="1" applyAlignment="1">
      <alignment horizontal="center" textRotation="90"/>
    </xf>
    <xf numFmtId="0" fontId="0" fillId="2" borderId="0" xfId="0" applyFill="1" applyAlignment="1">
      <alignment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00FF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32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31.png"/><Relationship Id="rId2" Type="http://schemas.openxmlformats.org/officeDocument/2006/relationships/image" Target="../media/image10.png"/><Relationship Id="rId16" Type="http://schemas.openxmlformats.org/officeDocument/2006/relationships/image" Target="../media/image35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30.png"/><Relationship Id="rId5" Type="http://schemas.openxmlformats.org/officeDocument/2006/relationships/image" Target="../media/image13.png"/><Relationship Id="rId15" Type="http://schemas.openxmlformats.org/officeDocument/2006/relationships/image" Target="../media/image34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461963</xdr:colOff>
      <xdr:row>7</xdr:row>
      <xdr:rowOff>21595</xdr:rowOff>
    </xdr:from>
    <xdr:to>
      <xdr:col>15</xdr:col>
      <xdr:colOff>8647</xdr:colOff>
      <xdr:row>17</xdr:row>
      <xdr:rowOff>89958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505" y="1355095"/>
          <a:ext cx="8066267" cy="1973363"/>
        </a:xfrm>
        <a:prstGeom prst="rect">
          <a:avLst/>
        </a:prstGeom>
      </xdr:spPr>
    </xdr:pic>
    <xdr:clientData/>
  </xdr:twoCellAnchor>
  <xdr:twoCellAnchor editAs="oneCell">
    <xdr:from>
      <xdr:col>1</xdr:col>
      <xdr:colOff>291041</xdr:colOff>
      <xdr:row>0</xdr:row>
      <xdr:rowOff>28190</xdr:rowOff>
    </xdr:from>
    <xdr:to>
      <xdr:col>6</xdr:col>
      <xdr:colOff>468221</xdr:colOff>
      <xdr:row>6</xdr:row>
      <xdr:rowOff>132292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583" y="28190"/>
          <a:ext cx="3219888" cy="12471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89956</xdr:colOff>
      <xdr:row>0</xdr:row>
      <xdr:rowOff>185207</xdr:rowOff>
    </xdr:from>
    <xdr:to>
      <xdr:col>10</xdr:col>
      <xdr:colOff>359126</xdr:colOff>
      <xdr:row>19</xdr:row>
      <xdr:rowOff>21166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956" y="185207"/>
          <a:ext cx="6354587" cy="3566584"/>
        </a:xfrm>
        <a:prstGeom prst="rect">
          <a:avLst/>
        </a:prstGeom>
      </xdr:spPr>
    </xdr:pic>
    <xdr:clientData/>
  </xdr:twoCellAnchor>
  <xdr:twoCellAnchor editAs="oneCell">
    <xdr:from>
      <xdr:col>0</xdr:col>
      <xdr:colOff>343959</xdr:colOff>
      <xdr:row>21</xdr:row>
      <xdr:rowOff>207046</xdr:rowOff>
    </xdr:from>
    <xdr:to>
      <xdr:col>10</xdr:col>
      <xdr:colOff>114667</xdr:colOff>
      <xdr:row>45</xdr:row>
      <xdr:rowOff>74083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3959" y="4435088"/>
          <a:ext cx="5856125" cy="4497245"/>
        </a:xfrm>
        <a:prstGeom prst="rect">
          <a:avLst/>
        </a:prstGeom>
      </xdr:spPr>
    </xdr:pic>
    <xdr:clientData/>
  </xdr:twoCellAnchor>
  <xdr:twoCellAnchor editAs="oneCell">
    <xdr:from>
      <xdr:col>16</xdr:col>
      <xdr:colOff>67519</xdr:colOff>
      <xdr:row>21</xdr:row>
      <xdr:rowOff>199937</xdr:rowOff>
    </xdr:from>
    <xdr:to>
      <xdr:col>29</xdr:col>
      <xdr:colOff>328352</xdr:colOff>
      <xdr:row>45</xdr:row>
      <xdr:rowOff>58208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04186" y="4427979"/>
          <a:ext cx="8171874" cy="44884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137583</xdr:rowOff>
    </xdr:from>
    <xdr:to>
      <xdr:col>7</xdr:col>
      <xdr:colOff>126449</xdr:colOff>
      <xdr:row>13</xdr:row>
      <xdr:rowOff>150644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137583"/>
          <a:ext cx="4290990" cy="2523178"/>
        </a:xfrm>
        <a:prstGeom prst="rect">
          <a:avLst/>
        </a:prstGeom>
      </xdr:spPr>
    </xdr:pic>
    <xdr:clientData/>
  </xdr:twoCellAnchor>
  <xdr:twoCellAnchor editAs="oneCell">
    <xdr:from>
      <xdr:col>9</xdr:col>
      <xdr:colOff>608541</xdr:colOff>
      <xdr:row>18</xdr:row>
      <xdr:rowOff>26459</xdr:rowOff>
    </xdr:from>
    <xdr:to>
      <xdr:col>20</xdr:col>
      <xdr:colOff>29635</xdr:colOff>
      <xdr:row>34</xdr:row>
      <xdr:rowOff>23571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511"/>
        <a:stretch/>
      </xdr:blipFill>
      <xdr:spPr>
        <a:xfrm>
          <a:off x="8519583" y="4693709"/>
          <a:ext cx="6116732" cy="30451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158749</xdr:rowOff>
    </xdr:from>
    <xdr:to>
      <xdr:col>9</xdr:col>
      <xdr:colOff>386338</xdr:colOff>
      <xdr:row>18</xdr:row>
      <xdr:rowOff>26458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84" t="6481"/>
        <a:stretch/>
      </xdr:blipFill>
      <xdr:spPr>
        <a:xfrm>
          <a:off x="47624" y="158749"/>
          <a:ext cx="5646256" cy="33760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116282</xdr:colOff>
      <xdr:row>0</xdr:row>
      <xdr:rowOff>98534</xdr:rowOff>
    </xdr:from>
    <xdr:to>
      <xdr:col>9</xdr:col>
      <xdr:colOff>55960</xdr:colOff>
      <xdr:row>30</xdr:row>
      <xdr:rowOff>142327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82" y="98534"/>
          <a:ext cx="5457609" cy="5704052"/>
        </a:xfrm>
        <a:prstGeom prst="rect">
          <a:avLst/>
        </a:prstGeom>
      </xdr:spPr>
    </xdr:pic>
    <xdr:clientData/>
  </xdr:twoCellAnchor>
  <xdr:twoCellAnchor editAs="oneCell">
    <xdr:from>
      <xdr:col>0</xdr:col>
      <xdr:colOff>183055</xdr:colOff>
      <xdr:row>30</xdr:row>
      <xdr:rowOff>171071</xdr:rowOff>
    </xdr:from>
    <xdr:to>
      <xdr:col>9</xdr:col>
      <xdr:colOff>76638</xdr:colOff>
      <xdr:row>41</xdr:row>
      <xdr:rowOff>75918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055" y="5831330"/>
          <a:ext cx="5411514" cy="1952174"/>
        </a:xfrm>
        <a:prstGeom prst="rect">
          <a:avLst/>
        </a:prstGeom>
      </xdr:spPr>
    </xdr:pic>
    <xdr:clientData/>
  </xdr:twoCellAnchor>
  <xdr:twoCellAnchor editAs="oneCell">
    <xdr:from>
      <xdr:col>0</xdr:col>
      <xdr:colOff>173530</xdr:colOff>
      <xdr:row>41</xdr:row>
      <xdr:rowOff>87587</xdr:rowOff>
    </xdr:from>
    <xdr:to>
      <xdr:col>9</xdr:col>
      <xdr:colOff>14368</xdr:colOff>
      <xdr:row>70</xdr:row>
      <xdr:rowOff>166818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530" y="7795173"/>
          <a:ext cx="5358769" cy="5476731"/>
        </a:xfrm>
        <a:prstGeom prst="rect">
          <a:avLst/>
        </a:prstGeom>
      </xdr:spPr>
    </xdr:pic>
    <xdr:clientData/>
  </xdr:twoCellAnchor>
  <xdr:twoCellAnchor editAs="oneCell">
    <xdr:from>
      <xdr:col>0</xdr:col>
      <xdr:colOff>219733</xdr:colOff>
      <xdr:row>71</xdr:row>
      <xdr:rowOff>52442</xdr:rowOff>
    </xdr:from>
    <xdr:to>
      <xdr:col>9</xdr:col>
      <xdr:colOff>32846</xdr:colOff>
      <xdr:row>83</xdr:row>
      <xdr:rowOff>55838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9733" y="13343649"/>
          <a:ext cx="5331044" cy="2236844"/>
        </a:xfrm>
        <a:prstGeom prst="rect">
          <a:avLst/>
        </a:prstGeom>
      </xdr:spPr>
    </xdr:pic>
    <xdr:clientData/>
  </xdr:twoCellAnchor>
  <xdr:twoCellAnchor editAs="oneCell">
    <xdr:from>
      <xdr:col>0</xdr:col>
      <xdr:colOff>191157</xdr:colOff>
      <xdr:row>83</xdr:row>
      <xdr:rowOff>60526</xdr:rowOff>
    </xdr:from>
    <xdr:to>
      <xdr:col>8</xdr:col>
      <xdr:colOff>591206</xdr:colOff>
      <xdr:row>105</xdr:row>
      <xdr:rowOff>129344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1157" y="15585181"/>
          <a:ext cx="5304877" cy="4163473"/>
        </a:xfrm>
        <a:prstGeom prst="rect">
          <a:avLst/>
        </a:prstGeom>
      </xdr:spPr>
    </xdr:pic>
    <xdr:clientData/>
  </xdr:twoCellAnchor>
  <xdr:twoCellAnchor editAs="oneCell">
    <xdr:from>
      <xdr:col>0</xdr:col>
      <xdr:colOff>155465</xdr:colOff>
      <xdr:row>105</xdr:row>
      <xdr:rowOff>97659</xdr:rowOff>
    </xdr:from>
    <xdr:to>
      <xdr:col>9</xdr:col>
      <xdr:colOff>0</xdr:colOff>
      <xdr:row>122</xdr:row>
      <xdr:rowOff>99243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465" y="19716969"/>
          <a:ext cx="5362466" cy="3165636"/>
        </a:xfrm>
        <a:prstGeom prst="rect">
          <a:avLst/>
        </a:prstGeom>
      </xdr:spPr>
    </xdr:pic>
    <xdr:clientData/>
  </xdr:twoCellAnchor>
  <xdr:twoCellAnchor editAs="oneCell">
    <xdr:from>
      <xdr:col>0</xdr:col>
      <xdr:colOff>163568</xdr:colOff>
      <xdr:row>122</xdr:row>
      <xdr:rowOff>115285</xdr:rowOff>
    </xdr:from>
    <xdr:to>
      <xdr:col>9</xdr:col>
      <xdr:colOff>1</xdr:colOff>
      <xdr:row>151</xdr:row>
      <xdr:rowOff>161466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568" y="22898647"/>
          <a:ext cx="5354364" cy="5443681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172</xdr:row>
      <xdr:rowOff>9525</xdr:rowOff>
    </xdr:from>
    <xdr:to>
      <xdr:col>11</xdr:col>
      <xdr:colOff>223245</xdr:colOff>
      <xdr:row>184</xdr:row>
      <xdr:rowOff>9239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0075" y="32775525"/>
          <a:ext cx="6047619" cy="2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184</xdr:row>
      <xdr:rowOff>28575</xdr:rowOff>
    </xdr:from>
    <xdr:to>
      <xdr:col>11</xdr:col>
      <xdr:colOff>242293</xdr:colOff>
      <xdr:row>195</xdr:row>
      <xdr:rowOff>171170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0075" y="35080575"/>
          <a:ext cx="6066667" cy="2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195</xdr:row>
      <xdr:rowOff>180975</xdr:rowOff>
    </xdr:from>
    <xdr:to>
      <xdr:col>11</xdr:col>
      <xdr:colOff>251816</xdr:colOff>
      <xdr:row>205</xdr:row>
      <xdr:rowOff>171213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0075" y="37328475"/>
          <a:ext cx="6076190" cy="18952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68793</xdr:colOff>
      <xdr:row>0</xdr:row>
      <xdr:rowOff>63500</xdr:rowOff>
    </xdr:from>
    <xdr:to>
      <xdr:col>8</xdr:col>
      <xdr:colOff>557568</xdr:colOff>
      <xdr:row>24</xdr:row>
      <xdr:rowOff>160071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93" y="63500"/>
          <a:ext cx="5357108" cy="4668571"/>
        </a:xfrm>
        <a:prstGeom prst="rect">
          <a:avLst/>
        </a:prstGeom>
      </xdr:spPr>
    </xdr:pic>
    <xdr:clientData/>
  </xdr:twoCellAnchor>
  <xdr:twoCellAnchor editAs="oneCell">
    <xdr:from>
      <xdr:col>0</xdr:col>
      <xdr:colOff>75747</xdr:colOff>
      <xdr:row>25</xdr:row>
      <xdr:rowOff>13610</xdr:rowOff>
    </xdr:from>
    <xdr:to>
      <xdr:col>8</xdr:col>
      <xdr:colOff>532948</xdr:colOff>
      <xdr:row>41</xdr:row>
      <xdr:rowOff>169090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747" y="4832806"/>
          <a:ext cx="5355772" cy="3239766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41</xdr:row>
      <xdr:rowOff>143867</xdr:rowOff>
    </xdr:from>
    <xdr:to>
      <xdr:col>8</xdr:col>
      <xdr:colOff>544286</xdr:colOff>
      <xdr:row>62</xdr:row>
      <xdr:rowOff>36079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035" y="8047349"/>
          <a:ext cx="5374822" cy="3940337"/>
        </a:xfrm>
        <a:prstGeom prst="rect">
          <a:avLst/>
        </a:prstGeom>
      </xdr:spPr>
    </xdr:pic>
    <xdr:clientData/>
  </xdr:twoCellAnchor>
  <xdr:twoCellAnchor editAs="oneCell">
    <xdr:from>
      <xdr:col>0</xdr:col>
      <xdr:colOff>72118</xdr:colOff>
      <xdr:row>62</xdr:row>
      <xdr:rowOff>49894</xdr:rowOff>
    </xdr:from>
    <xdr:to>
      <xdr:col>8</xdr:col>
      <xdr:colOff>552715</xdr:colOff>
      <xdr:row>83</xdr:row>
      <xdr:rowOff>68037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118" y="12001501"/>
          <a:ext cx="5379168" cy="406626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114</xdr:row>
      <xdr:rowOff>66675</xdr:rowOff>
    </xdr:from>
    <xdr:to>
      <xdr:col>13</xdr:col>
      <xdr:colOff>8611</xdr:colOff>
      <xdr:row>129</xdr:row>
      <xdr:rowOff>113937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9125" y="21783675"/>
          <a:ext cx="7314286" cy="2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129</xdr:row>
      <xdr:rowOff>133350</xdr:rowOff>
    </xdr:from>
    <xdr:to>
      <xdr:col>13</xdr:col>
      <xdr:colOff>18126</xdr:colOff>
      <xdr:row>142</xdr:row>
      <xdr:rowOff>66374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2450" y="24707850"/>
          <a:ext cx="7390476" cy="24095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166159</xdr:colOff>
      <xdr:row>0</xdr:row>
      <xdr:rowOff>89958</xdr:rowOff>
    </xdr:from>
    <xdr:to>
      <xdr:col>8</xdr:col>
      <xdr:colOff>598536</xdr:colOff>
      <xdr:row>25</xdr:row>
      <xdr:rowOff>128341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159" y="89958"/>
          <a:ext cx="5300710" cy="45786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26</xdr:row>
      <xdr:rowOff>127360</xdr:rowOff>
    </xdr:from>
    <xdr:to>
      <xdr:col>8</xdr:col>
      <xdr:colOff>566209</xdr:colOff>
      <xdr:row>43</xdr:row>
      <xdr:rowOff>57670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1" y="4858110"/>
          <a:ext cx="5244041" cy="3168810"/>
        </a:xfrm>
        <a:prstGeom prst="rect">
          <a:avLst/>
        </a:prstGeom>
      </xdr:spPr>
    </xdr:pic>
    <xdr:clientData/>
  </xdr:twoCellAnchor>
  <xdr:twoCellAnchor editAs="oneCell">
    <xdr:from>
      <xdr:col>0</xdr:col>
      <xdr:colOff>145653</xdr:colOff>
      <xdr:row>44</xdr:row>
      <xdr:rowOff>31750</xdr:rowOff>
    </xdr:from>
    <xdr:to>
      <xdr:col>9</xdr:col>
      <xdr:colOff>55673</xdr:colOff>
      <xdr:row>67</xdr:row>
      <xdr:rowOff>29765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653" y="8321477"/>
          <a:ext cx="5401778" cy="4447976"/>
        </a:xfrm>
        <a:prstGeom prst="rect">
          <a:avLst/>
        </a:prstGeom>
      </xdr:spPr>
    </xdr:pic>
    <xdr:clientData/>
  </xdr:twoCellAnchor>
  <xdr:twoCellAnchor editAs="oneCell">
    <xdr:from>
      <xdr:col>0</xdr:col>
      <xdr:colOff>138113</xdr:colOff>
      <xdr:row>67</xdr:row>
      <xdr:rowOff>119063</xdr:rowOff>
    </xdr:from>
    <xdr:to>
      <xdr:col>14</xdr:col>
      <xdr:colOff>548501</xdr:colOff>
      <xdr:row>100</xdr:row>
      <xdr:rowOff>59531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113" y="12858751"/>
          <a:ext cx="8953122" cy="6325194"/>
        </a:xfrm>
        <a:prstGeom prst="rect">
          <a:avLst/>
        </a:prstGeom>
      </xdr:spPr>
    </xdr:pic>
    <xdr:clientData/>
  </xdr:twoCellAnchor>
  <xdr:twoCellAnchor editAs="oneCell">
    <xdr:from>
      <xdr:col>0</xdr:col>
      <xdr:colOff>44648</xdr:colOff>
      <xdr:row>100</xdr:row>
      <xdr:rowOff>178593</xdr:rowOff>
    </xdr:from>
    <xdr:to>
      <xdr:col>15</xdr:col>
      <xdr:colOff>237656</xdr:colOff>
      <xdr:row>128</xdr:row>
      <xdr:rowOff>51068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648" y="19303007"/>
          <a:ext cx="9345938" cy="52898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521368</xdr:colOff>
      <xdr:row>1</xdr:row>
      <xdr:rowOff>40105</xdr:rowOff>
    </xdr:from>
    <xdr:to>
      <xdr:col>10</xdr:col>
      <xdr:colOff>519601</xdr:colOff>
      <xdr:row>35</xdr:row>
      <xdr:rowOff>114052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368" y="230605"/>
          <a:ext cx="6094233" cy="6554498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35</xdr:row>
      <xdr:rowOff>104775</xdr:rowOff>
    </xdr:from>
    <xdr:to>
      <xdr:col>10</xdr:col>
      <xdr:colOff>513590</xdr:colOff>
      <xdr:row>47</xdr:row>
      <xdr:rowOff>75918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6848475"/>
          <a:ext cx="6076190" cy="2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47</xdr:row>
      <xdr:rowOff>9525</xdr:rowOff>
    </xdr:from>
    <xdr:to>
      <xdr:col>10</xdr:col>
      <xdr:colOff>513589</xdr:colOff>
      <xdr:row>80</xdr:row>
      <xdr:rowOff>123024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3875" y="9039225"/>
          <a:ext cx="6085714" cy="64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80</xdr:row>
      <xdr:rowOff>161925</xdr:rowOff>
    </xdr:from>
    <xdr:to>
      <xdr:col>10</xdr:col>
      <xdr:colOff>523120</xdr:colOff>
      <xdr:row>94</xdr:row>
      <xdr:rowOff>104450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1025" y="15478125"/>
          <a:ext cx="6038095" cy="2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94</xdr:row>
      <xdr:rowOff>66675</xdr:rowOff>
    </xdr:from>
    <xdr:to>
      <xdr:col>10</xdr:col>
      <xdr:colOff>513593</xdr:colOff>
      <xdr:row>120</xdr:row>
      <xdr:rowOff>8912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2450" y="18049875"/>
          <a:ext cx="6057143" cy="4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119</xdr:row>
      <xdr:rowOff>152400</xdr:rowOff>
    </xdr:from>
    <xdr:to>
      <xdr:col>10</xdr:col>
      <xdr:colOff>551690</xdr:colOff>
      <xdr:row>139</xdr:row>
      <xdr:rowOff>37638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1500" y="22898100"/>
          <a:ext cx="6076190" cy="36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138</xdr:row>
      <xdr:rowOff>180975</xdr:rowOff>
    </xdr:from>
    <xdr:to>
      <xdr:col>10</xdr:col>
      <xdr:colOff>561217</xdr:colOff>
      <xdr:row>172</xdr:row>
      <xdr:rowOff>56355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0550" y="26546175"/>
          <a:ext cx="6066667" cy="6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172</xdr:row>
      <xdr:rowOff>9525</xdr:rowOff>
    </xdr:from>
    <xdr:to>
      <xdr:col>10</xdr:col>
      <xdr:colOff>551694</xdr:colOff>
      <xdr:row>184</xdr:row>
      <xdr:rowOff>9239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0075" y="32851725"/>
          <a:ext cx="6047619" cy="2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184</xdr:row>
      <xdr:rowOff>28575</xdr:rowOff>
    </xdr:from>
    <xdr:to>
      <xdr:col>10</xdr:col>
      <xdr:colOff>570742</xdr:colOff>
      <xdr:row>195</xdr:row>
      <xdr:rowOff>171170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0075" y="35156775"/>
          <a:ext cx="6066667" cy="2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195</xdr:row>
      <xdr:rowOff>180975</xdr:rowOff>
    </xdr:from>
    <xdr:to>
      <xdr:col>10</xdr:col>
      <xdr:colOff>580265</xdr:colOff>
      <xdr:row>205</xdr:row>
      <xdr:rowOff>171213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0075" y="37404675"/>
          <a:ext cx="6076190" cy="1895238"/>
        </a:xfrm>
        <a:prstGeom prst="rect">
          <a:avLst/>
        </a:prstGeom>
      </xdr:spPr>
    </xdr:pic>
    <xdr:clientData/>
  </xdr:twoCellAnchor>
  <xdr:twoCellAnchor editAs="oneCell">
    <xdr:from>
      <xdr:col>13</xdr:col>
      <xdr:colOff>217945</xdr:colOff>
      <xdr:row>1</xdr:row>
      <xdr:rowOff>51868</xdr:rowOff>
    </xdr:from>
    <xdr:to>
      <xdr:col>23</xdr:col>
      <xdr:colOff>171578</xdr:colOff>
      <xdr:row>29</xdr:row>
      <xdr:rowOff>32289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66165" y="245597"/>
          <a:ext cx="6088379" cy="5404828"/>
        </a:xfrm>
        <a:prstGeom prst="rect">
          <a:avLst/>
        </a:prstGeom>
      </xdr:spPr>
    </xdr:pic>
    <xdr:clientData/>
  </xdr:twoCellAnchor>
  <xdr:twoCellAnchor editAs="oneCell">
    <xdr:from>
      <xdr:col>13</xdr:col>
      <xdr:colOff>224979</xdr:colOff>
      <xdr:row>28</xdr:row>
      <xdr:rowOff>193727</xdr:rowOff>
    </xdr:from>
    <xdr:to>
      <xdr:col>23</xdr:col>
      <xdr:colOff>153605</xdr:colOff>
      <xdr:row>47</xdr:row>
      <xdr:rowOff>96865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73199" y="5618134"/>
          <a:ext cx="6063372" cy="3583985"/>
        </a:xfrm>
        <a:prstGeom prst="rect">
          <a:avLst/>
        </a:prstGeom>
      </xdr:spPr>
    </xdr:pic>
    <xdr:clientData/>
  </xdr:twoCellAnchor>
  <xdr:twoCellAnchor editAs="oneCell">
    <xdr:from>
      <xdr:col>13</xdr:col>
      <xdr:colOff>226017</xdr:colOff>
      <xdr:row>47</xdr:row>
      <xdr:rowOff>64576</xdr:rowOff>
    </xdr:from>
    <xdr:to>
      <xdr:col>23</xdr:col>
      <xdr:colOff>137225</xdr:colOff>
      <xdr:row>59</xdr:row>
      <xdr:rowOff>16981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74237" y="9169830"/>
          <a:ext cx="6045954" cy="2277151"/>
        </a:xfrm>
        <a:prstGeom prst="rect">
          <a:avLst/>
        </a:prstGeom>
      </xdr:spPr>
    </xdr:pic>
    <xdr:clientData/>
  </xdr:twoCellAnchor>
  <xdr:twoCellAnchor editAs="oneCell">
    <xdr:from>
      <xdr:col>13</xdr:col>
      <xdr:colOff>250233</xdr:colOff>
      <xdr:row>59</xdr:row>
      <xdr:rowOff>24216</xdr:rowOff>
    </xdr:from>
    <xdr:to>
      <xdr:col>23</xdr:col>
      <xdr:colOff>182154</xdr:colOff>
      <xdr:row>93</xdr:row>
      <xdr:rowOff>132674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998453" y="11454216"/>
          <a:ext cx="6066667" cy="6695238"/>
        </a:xfrm>
        <a:prstGeom prst="rect">
          <a:avLst/>
        </a:prstGeom>
      </xdr:spPr>
    </xdr:pic>
    <xdr:clientData/>
  </xdr:twoCellAnchor>
  <xdr:twoCellAnchor editAs="oneCell">
    <xdr:from>
      <xdr:col>13</xdr:col>
      <xdr:colOff>242161</xdr:colOff>
      <xdr:row>93</xdr:row>
      <xdr:rowOff>96864</xdr:rowOff>
    </xdr:from>
    <xdr:to>
      <xdr:col>23</xdr:col>
      <xdr:colOff>202653</xdr:colOff>
      <xdr:row>110</xdr:row>
      <xdr:rowOff>108237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990381" y="18113644"/>
          <a:ext cx="6095238" cy="3304762"/>
        </a:xfrm>
        <a:prstGeom prst="rect">
          <a:avLst/>
        </a:prstGeom>
      </xdr:spPr>
    </xdr:pic>
    <xdr:clientData/>
  </xdr:twoCellAnchor>
  <xdr:twoCellAnchor editAs="oneCell">
    <xdr:from>
      <xdr:col>13</xdr:col>
      <xdr:colOff>226018</xdr:colOff>
      <xdr:row>110</xdr:row>
      <xdr:rowOff>121080</xdr:rowOff>
    </xdr:from>
    <xdr:to>
      <xdr:col>23</xdr:col>
      <xdr:colOff>205558</xdr:colOff>
      <xdr:row>119</xdr:row>
      <xdr:rowOff>53710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974238" y="21431249"/>
          <a:ext cx="6114286" cy="167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8:I22"/>
  <sheetViews>
    <sheetView zoomScale="78" zoomScaleNormal="78" workbookViewId="0">
      <selection activeCell="K5" sqref="K5"/>
    </sheetView>
  </sheetViews>
  <sheetFormatPr defaultColWidth="8.85546875" defaultRowHeight="15" x14ac:dyDescent="0.25"/>
  <cols>
    <col min="4" max="4" width="9.140625" style="3"/>
  </cols>
  <sheetData>
    <row r="18" spans="3:9" ht="15.75" thickBot="1" x14ac:dyDescent="0.3"/>
    <row r="19" spans="3:9" ht="20.100000000000001" customHeight="1" thickBot="1" x14ac:dyDescent="0.3">
      <c r="C19" s="1" t="s">
        <v>0</v>
      </c>
      <c r="D19" s="4" t="s">
        <v>1</v>
      </c>
      <c r="E19" s="5"/>
      <c r="F19" s="5"/>
      <c r="G19" s="5"/>
      <c r="H19" s="5"/>
      <c r="I19" s="6"/>
    </row>
    <row r="20" spans="3:9" ht="20.100000000000001" customHeight="1" thickBot="1" x14ac:dyDescent="0.3">
      <c r="C20" s="2" t="s">
        <v>2</v>
      </c>
      <c r="D20" s="4" t="s">
        <v>3</v>
      </c>
      <c r="E20" s="5"/>
      <c r="F20" s="5"/>
      <c r="G20" s="5"/>
      <c r="H20" s="5"/>
      <c r="I20" s="6"/>
    </row>
    <row r="21" spans="3:9" ht="20.100000000000001" customHeight="1" thickBot="1" x14ac:dyDescent="0.3">
      <c r="C21" s="1" t="s">
        <v>4</v>
      </c>
      <c r="D21" s="4" t="s">
        <v>5</v>
      </c>
      <c r="E21" s="5"/>
      <c r="F21" s="5"/>
      <c r="G21" s="5"/>
      <c r="H21" s="5"/>
      <c r="I21" s="6"/>
    </row>
    <row r="22" spans="3:9" ht="20.100000000000001" customHeight="1" thickBot="1" x14ac:dyDescent="0.3">
      <c r="C22" s="1" t="s">
        <v>6</v>
      </c>
      <c r="D22" s="4" t="s">
        <v>7</v>
      </c>
      <c r="E22" s="5"/>
      <c r="F22" s="5"/>
      <c r="G22" s="5"/>
      <c r="H22" s="5"/>
      <c r="I22" s="6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2:R29"/>
  <sheetViews>
    <sheetView zoomScale="64" zoomScaleNormal="64" workbookViewId="0">
      <selection activeCell="T18" sqref="T18"/>
    </sheetView>
  </sheetViews>
  <sheetFormatPr defaultColWidth="8.85546875" defaultRowHeight="15" x14ac:dyDescent="0.25"/>
  <cols>
    <col min="16" max="16" width="19" customWidth="1"/>
    <col min="18" max="18" width="10" style="22" customWidth="1"/>
  </cols>
  <sheetData>
    <row r="2" spans="12:18" x14ac:dyDescent="0.25">
      <c r="L2" s="118" t="s">
        <v>153</v>
      </c>
      <c r="M2" s="118"/>
      <c r="N2" s="118"/>
    </row>
    <row r="4" spans="12:18" x14ac:dyDescent="0.25">
      <c r="L4" s="107" t="s">
        <v>162</v>
      </c>
      <c r="M4" s="107"/>
      <c r="N4" s="107"/>
      <c r="O4" s="107"/>
      <c r="P4" s="107"/>
      <c r="Q4" s="107"/>
      <c r="R4" s="108" t="s">
        <v>161</v>
      </c>
    </row>
    <row r="5" spans="12:18" ht="6" customHeight="1" x14ac:dyDescent="0.25">
      <c r="L5" s="109"/>
      <c r="M5" s="109"/>
      <c r="N5" s="109"/>
      <c r="O5" s="109"/>
      <c r="P5" s="109"/>
      <c r="R5" s="110"/>
    </row>
    <row r="6" spans="12:18" x14ac:dyDescent="0.25">
      <c r="L6" t="s">
        <v>154</v>
      </c>
      <c r="Q6" s="106" t="s">
        <v>164</v>
      </c>
      <c r="R6" s="22" t="s">
        <v>163</v>
      </c>
    </row>
    <row r="7" spans="12:18" x14ac:dyDescent="0.25">
      <c r="L7" t="s">
        <v>155</v>
      </c>
      <c r="Q7" s="106" t="s">
        <v>164</v>
      </c>
      <c r="R7" s="22" t="s">
        <v>163</v>
      </c>
    </row>
    <row r="8" spans="12:18" x14ac:dyDescent="0.25">
      <c r="L8" t="s">
        <v>156</v>
      </c>
      <c r="Q8" s="106" t="s">
        <v>164</v>
      </c>
      <c r="R8" s="22" t="s">
        <v>163</v>
      </c>
    </row>
    <row r="9" spans="12:18" x14ac:dyDescent="0.25">
      <c r="L9" t="s">
        <v>50</v>
      </c>
      <c r="Q9" s="106" t="s">
        <v>164</v>
      </c>
      <c r="R9" s="22" t="s">
        <v>14</v>
      </c>
    </row>
    <row r="10" spans="12:18" x14ac:dyDescent="0.25">
      <c r="L10" t="s">
        <v>51</v>
      </c>
      <c r="Q10" s="106" t="s">
        <v>164</v>
      </c>
      <c r="R10" s="22" t="s">
        <v>14</v>
      </c>
    </row>
    <row r="11" spans="12:18" x14ac:dyDescent="0.25">
      <c r="L11" t="s">
        <v>157</v>
      </c>
      <c r="Q11" s="106" t="s">
        <v>164</v>
      </c>
      <c r="R11" s="22" t="s">
        <v>14</v>
      </c>
    </row>
    <row r="12" spans="12:18" x14ac:dyDescent="0.25">
      <c r="L12" t="s">
        <v>158</v>
      </c>
      <c r="Q12" s="106" t="s">
        <v>164</v>
      </c>
      <c r="R12" s="22" t="s">
        <v>14</v>
      </c>
    </row>
    <row r="13" spans="12:18" x14ac:dyDescent="0.25">
      <c r="L13" t="s">
        <v>159</v>
      </c>
      <c r="Q13" s="106" t="s">
        <v>164</v>
      </c>
      <c r="R13" s="22" t="s">
        <v>14</v>
      </c>
    </row>
    <row r="14" spans="12:18" x14ac:dyDescent="0.25">
      <c r="L14" t="s">
        <v>160</v>
      </c>
      <c r="Q14" s="106" t="s">
        <v>164</v>
      </c>
      <c r="R14" s="22" t="s">
        <v>14</v>
      </c>
    </row>
    <row r="15" spans="12:18" x14ac:dyDescent="0.25">
      <c r="L15" t="s">
        <v>79</v>
      </c>
      <c r="Q15" s="106" t="s">
        <v>164</v>
      </c>
      <c r="R15" s="22" t="s">
        <v>10</v>
      </c>
    </row>
    <row r="16" spans="12:18" x14ac:dyDescent="0.25">
      <c r="L16" t="s">
        <v>80</v>
      </c>
      <c r="Q16" s="106" t="s">
        <v>164</v>
      </c>
      <c r="R16" s="22" t="s">
        <v>11</v>
      </c>
    </row>
    <row r="17" spans="12:18" x14ac:dyDescent="0.25">
      <c r="L17" t="s">
        <v>81</v>
      </c>
      <c r="Q17" s="106" t="s">
        <v>164</v>
      </c>
      <c r="R17" s="22" t="s">
        <v>11</v>
      </c>
    </row>
    <row r="18" spans="12:18" x14ac:dyDescent="0.25">
      <c r="L18" t="s">
        <v>82</v>
      </c>
      <c r="Q18" s="106" t="s">
        <v>164</v>
      </c>
      <c r="R18" s="22" t="s">
        <v>11</v>
      </c>
    </row>
    <row r="21" spans="12:18" x14ac:dyDescent="0.25">
      <c r="L21" s="107" t="s">
        <v>165</v>
      </c>
      <c r="M21" s="107"/>
      <c r="N21" s="107"/>
      <c r="O21" s="107"/>
      <c r="P21" s="107"/>
      <c r="Q21" s="107"/>
      <c r="R21" s="108" t="s">
        <v>166</v>
      </c>
    </row>
    <row r="22" spans="12:18" ht="6.75" customHeight="1" x14ac:dyDescent="0.25">
      <c r="L22" s="109"/>
      <c r="M22" s="109"/>
      <c r="N22" s="109"/>
      <c r="O22" s="109"/>
      <c r="P22" s="109"/>
      <c r="R22" s="110"/>
    </row>
    <row r="23" spans="12:18" x14ac:dyDescent="0.25">
      <c r="L23" t="s">
        <v>167</v>
      </c>
      <c r="Q23" s="106" t="s">
        <v>164</v>
      </c>
      <c r="R23" s="22" t="s">
        <v>171</v>
      </c>
    </row>
    <row r="24" spans="12:18" x14ac:dyDescent="0.25">
      <c r="L24" t="s">
        <v>168</v>
      </c>
      <c r="Q24" s="106" t="s">
        <v>164</v>
      </c>
      <c r="R24" s="22" t="s">
        <v>171</v>
      </c>
    </row>
    <row r="25" spans="12:18" x14ac:dyDescent="0.25">
      <c r="L25" t="s">
        <v>109</v>
      </c>
      <c r="Q25" s="106" t="s">
        <v>164</v>
      </c>
      <c r="R25" s="22" t="s">
        <v>172</v>
      </c>
    </row>
    <row r="26" spans="12:18" x14ac:dyDescent="0.25">
      <c r="L26" t="s">
        <v>169</v>
      </c>
      <c r="Q26" s="106" t="s">
        <v>164</v>
      </c>
      <c r="R26" s="22" t="s">
        <v>172</v>
      </c>
    </row>
    <row r="27" spans="12:18" x14ac:dyDescent="0.25">
      <c r="L27" t="s">
        <v>121</v>
      </c>
      <c r="Q27" s="106" t="s">
        <v>164</v>
      </c>
      <c r="R27" s="22" t="s">
        <v>173</v>
      </c>
    </row>
    <row r="28" spans="12:18" x14ac:dyDescent="0.25">
      <c r="L28" t="s">
        <v>170</v>
      </c>
      <c r="Q28" s="106" t="s">
        <v>164</v>
      </c>
      <c r="R28" s="22" t="s">
        <v>173</v>
      </c>
    </row>
    <row r="29" spans="12:18" x14ac:dyDescent="0.25">
      <c r="L29" t="s">
        <v>127</v>
      </c>
      <c r="Q29" s="106" t="s">
        <v>164</v>
      </c>
      <c r="R29" s="22" t="s">
        <v>173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3:M106"/>
  <sheetViews>
    <sheetView zoomScale="118" zoomScaleNormal="118" workbookViewId="0">
      <selection activeCell="M34" sqref="M34"/>
    </sheetView>
  </sheetViews>
  <sheetFormatPr defaultColWidth="8.85546875" defaultRowHeight="15" x14ac:dyDescent="0.25"/>
  <sheetData>
    <row r="13" spans="12:13" x14ac:dyDescent="0.25">
      <c r="L13" s="21">
        <v>1</v>
      </c>
      <c r="M13" s="21">
        <v>1</v>
      </c>
    </row>
    <row r="19" spans="12:13" x14ac:dyDescent="0.25">
      <c r="L19" s="21">
        <v>2</v>
      </c>
      <c r="M19" s="21">
        <v>2</v>
      </c>
    </row>
    <row r="20" spans="12:13" x14ac:dyDescent="0.25">
      <c r="L20" s="21" t="s">
        <v>30</v>
      </c>
      <c r="M20" s="21"/>
    </row>
    <row r="39" spans="12:13" x14ac:dyDescent="0.25">
      <c r="L39" s="21">
        <v>3</v>
      </c>
      <c r="M39" s="21">
        <v>4</v>
      </c>
    </row>
    <row r="47" spans="12:13" x14ac:dyDescent="0.25">
      <c r="L47" s="21">
        <v>9</v>
      </c>
      <c r="M47" s="21">
        <v>5</v>
      </c>
    </row>
    <row r="60" spans="12:13" x14ac:dyDescent="0.25">
      <c r="L60" s="21">
        <v>10</v>
      </c>
      <c r="M60" s="21">
        <v>6</v>
      </c>
    </row>
    <row r="79" spans="12:13" x14ac:dyDescent="0.25">
      <c r="L79" s="21">
        <v>11</v>
      </c>
      <c r="M79" s="21">
        <v>7</v>
      </c>
    </row>
    <row r="93" spans="12:13" x14ac:dyDescent="0.25">
      <c r="L93" s="21">
        <v>12</v>
      </c>
      <c r="M93" s="21">
        <v>8</v>
      </c>
    </row>
    <row r="102" spans="12:13" x14ac:dyDescent="0.25">
      <c r="L102" s="21">
        <v>13</v>
      </c>
      <c r="M102" s="21">
        <v>9</v>
      </c>
    </row>
    <row r="106" spans="12:13" x14ac:dyDescent="0.25">
      <c r="L106" s="21">
        <v>14</v>
      </c>
      <c r="M106" s="21">
        <v>10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P38"/>
  <sheetViews>
    <sheetView zoomScale="64" zoomScaleNormal="64" workbookViewId="0">
      <selection activeCell="M8" sqref="M8"/>
    </sheetView>
  </sheetViews>
  <sheetFormatPr defaultColWidth="8.85546875" defaultRowHeight="15" x14ac:dyDescent="0.25"/>
  <cols>
    <col min="4" max="4" width="9.140625" style="3"/>
  </cols>
  <sheetData>
    <row r="3" spans="12:16" ht="17.25" x14ac:dyDescent="0.3">
      <c r="L3" s="16" t="s">
        <v>15</v>
      </c>
      <c r="M3" s="16"/>
      <c r="N3" s="16"/>
      <c r="O3" s="16"/>
      <c r="P3" s="15"/>
    </row>
    <row r="4" spans="12:16" ht="17.25" x14ac:dyDescent="0.3">
      <c r="L4" s="16" t="s">
        <v>16</v>
      </c>
      <c r="M4" s="16"/>
      <c r="N4" s="16"/>
      <c r="O4" s="16"/>
      <c r="P4" s="15"/>
    </row>
    <row r="18" spans="3:10" x14ac:dyDescent="0.25">
      <c r="C18" s="11"/>
      <c r="D18" s="12"/>
      <c r="E18" s="11"/>
      <c r="F18" s="11"/>
      <c r="G18" s="11"/>
      <c r="H18" s="11"/>
      <c r="I18" s="11"/>
      <c r="J18" s="11"/>
    </row>
    <row r="19" spans="3:10" ht="20.100000000000001" customHeight="1" x14ac:dyDescent="0.25">
      <c r="C19" s="13"/>
      <c r="D19" s="14"/>
      <c r="E19" s="11"/>
      <c r="F19" s="11"/>
      <c r="G19" s="11"/>
      <c r="H19" s="11"/>
      <c r="I19" s="11"/>
      <c r="J19" s="11"/>
    </row>
    <row r="20" spans="3:10" ht="20.100000000000001" customHeight="1" x14ac:dyDescent="0.25">
      <c r="C20" s="13"/>
      <c r="D20" s="14"/>
      <c r="E20" s="11"/>
      <c r="F20" s="11"/>
      <c r="G20" s="11"/>
      <c r="H20" s="11"/>
      <c r="I20" s="11"/>
      <c r="J20" s="11"/>
    </row>
    <row r="21" spans="3:10" ht="20.100000000000001" customHeight="1" x14ac:dyDescent="0.25">
      <c r="C21" s="13"/>
      <c r="D21" s="14"/>
      <c r="E21" s="11"/>
      <c r="F21" s="11"/>
      <c r="G21" s="11"/>
      <c r="H21" s="11"/>
      <c r="I21" s="11"/>
      <c r="J21" s="11"/>
    </row>
    <row r="22" spans="3:10" ht="20.100000000000001" customHeight="1" x14ac:dyDescent="0.25">
      <c r="C22" s="13"/>
      <c r="D22" s="14"/>
      <c r="E22" s="11"/>
      <c r="F22" s="11"/>
      <c r="G22" s="11"/>
      <c r="H22" s="11"/>
      <c r="I22" s="11"/>
      <c r="J22" s="11"/>
    </row>
    <row r="23" spans="3:10" x14ac:dyDescent="0.25">
      <c r="C23" s="11"/>
      <c r="D23" s="12"/>
      <c r="E23" s="11"/>
      <c r="F23" s="11"/>
      <c r="G23" s="11"/>
      <c r="H23" s="11"/>
      <c r="I23" s="11"/>
      <c r="J23" s="11"/>
    </row>
    <row r="24" spans="3:10" x14ac:dyDescent="0.25">
      <c r="C24" s="11"/>
      <c r="D24" s="12"/>
      <c r="E24" s="11"/>
      <c r="F24" s="11"/>
      <c r="G24" s="11"/>
      <c r="H24" s="11"/>
      <c r="I24" s="11"/>
      <c r="J24" s="11"/>
    </row>
    <row r="34" spans="12:12" x14ac:dyDescent="0.25">
      <c r="L34" t="s">
        <v>17</v>
      </c>
    </row>
    <row r="35" spans="12:12" x14ac:dyDescent="0.25">
      <c r="L35" t="s">
        <v>18</v>
      </c>
    </row>
    <row r="36" spans="12:12" x14ac:dyDescent="0.25">
      <c r="L36" t="s">
        <v>19</v>
      </c>
    </row>
    <row r="37" spans="12:12" x14ac:dyDescent="0.25">
      <c r="L37" s="10" t="s">
        <v>20</v>
      </c>
    </row>
    <row r="38" spans="12:12" x14ac:dyDescent="0.25">
      <c r="L38" t="s">
        <v>21</v>
      </c>
    </row>
  </sheetData>
  <hyperlinks>
    <hyperlink ref="L37" location="'Açıklama-2'!AD37" display="ŞS'NİN ÖN DEĞERLENDİRMESİ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2:T18"/>
  <sheetViews>
    <sheetView topLeftCell="D22" zoomScale="190" zoomScaleNormal="190" workbookViewId="0">
      <selection activeCell="K7" sqref="K7"/>
    </sheetView>
  </sheetViews>
  <sheetFormatPr defaultColWidth="8.85546875" defaultRowHeight="15" x14ac:dyDescent="0.25"/>
  <cols>
    <col min="8" max="8" width="3.7109375" customWidth="1"/>
    <col min="10" max="10" width="2.140625" customWidth="1"/>
  </cols>
  <sheetData>
    <row r="12" spans="9:20" ht="18.75" x14ac:dyDescent="0.3">
      <c r="I12" s="114" t="s">
        <v>176</v>
      </c>
      <c r="J12" s="19"/>
      <c r="K12" s="102" t="s">
        <v>177</v>
      </c>
      <c r="L12" s="102"/>
      <c r="M12" s="102"/>
      <c r="N12" s="102"/>
      <c r="O12" s="102"/>
      <c r="P12" s="102"/>
      <c r="Q12" s="102"/>
      <c r="R12" s="113"/>
      <c r="S12" s="113"/>
      <c r="T12" s="27"/>
    </row>
    <row r="13" spans="9:20" x14ac:dyDescent="0.25">
      <c r="K13" s="102" t="s">
        <v>22</v>
      </c>
      <c r="L13" s="102"/>
      <c r="M13" s="102"/>
      <c r="N13" s="102"/>
      <c r="O13" s="102"/>
      <c r="P13" s="102"/>
      <c r="Q13" s="102"/>
      <c r="R13" s="113"/>
      <c r="S13" s="113"/>
      <c r="T13" s="27"/>
    </row>
    <row r="14" spans="9:20" x14ac:dyDescent="0.25">
      <c r="K14" s="27"/>
      <c r="L14" s="27"/>
      <c r="M14" s="27"/>
      <c r="N14" s="27"/>
      <c r="O14" s="27"/>
      <c r="P14" s="27"/>
      <c r="Q14" s="27"/>
      <c r="R14" s="113"/>
      <c r="S14" s="113"/>
      <c r="T14" s="27"/>
    </row>
    <row r="15" spans="9:20" x14ac:dyDescent="0.25">
      <c r="K15" s="111" t="s">
        <v>23</v>
      </c>
      <c r="L15" s="27"/>
      <c r="M15" s="27"/>
      <c r="N15" s="27"/>
      <c r="O15" s="27"/>
      <c r="P15" s="27"/>
      <c r="Q15" s="27"/>
      <c r="R15" s="27"/>
      <c r="S15" s="27"/>
      <c r="T15" s="27"/>
    </row>
    <row r="16" spans="9:20" x14ac:dyDescent="0.25">
      <c r="K16" s="27"/>
      <c r="L16" s="27"/>
      <c r="M16" s="27"/>
      <c r="N16" s="27"/>
      <c r="O16" s="27"/>
      <c r="P16" s="27"/>
      <c r="Q16" s="27"/>
      <c r="R16" s="27"/>
      <c r="S16" s="27"/>
      <c r="T16" s="27"/>
    </row>
    <row r="17" spans="11:20" x14ac:dyDescent="0.25">
      <c r="K17" s="112" t="s">
        <v>24</v>
      </c>
      <c r="L17" s="112"/>
      <c r="M17" s="112"/>
      <c r="N17" s="112"/>
      <c r="O17" s="112"/>
      <c r="P17" s="112"/>
      <c r="Q17" s="112"/>
      <c r="R17" s="112"/>
      <c r="S17" s="113"/>
      <c r="T17" s="113"/>
    </row>
    <row r="18" spans="11:20" x14ac:dyDescent="0.25">
      <c r="K18" s="112" t="s">
        <v>25</v>
      </c>
      <c r="L18" s="112"/>
      <c r="M18" s="112"/>
      <c r="N18" s="112"/>
      <c r="O18" s="112"/>
      <c r="P18" s="112"/>
      <c r="Q18" s="112"/>
      <c r="R18" s="112"/>
      <c r="S18" s="113"/>
      <c r="T18" s="11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4:L7"/>
  <sheetViews>
    <sheetView zoomScale="170" zoomScaleNormal="170" workbookViewId="0">
      <selection activeCell="O5" sqref="O5"/>
    </sheetView>
  </sheetViews>
  <sheetFormatPr defaultColWidth="8.85546875" defaultRowHeight="15" x14ac:dyDescent="0.25"/>
  <cols>
    <col min="9" max="10" width="6.42578125" customWidth="1"/>
    <col min="11" max="11" width="2.42578125" customWidth="1"/>
  </cols>
  <sheetData>
    <row r="4" spans="11:12" ht="18.75" x14ac:dyDescent="0.3">
      <c r="K4" s="19" t="s">
        <v>26</v>
      </c>
    </row>
    <row r="5" spans="11:12" ht="15.75" x14ac:dyDescent="0.25">
      <c r="L5" s="18" t="s">
        <v>27</v>
      </c>
    </row>
    <row r="6" spans="11:12" ht="15.75" x14ac:dyDescent="0.25">
      <c r="L6" s="18" t="s">
        <v>28</v>
      </c>
    </row>
    <row r="7" spans="11:12" ht="15.75" x14ac:dyDescent="0.25">
      <c r="L7" s="20" t="s">
        <v>29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9"/>
  <sheetViews>
    <sheetView tabSelected="1" topLeftCell="A39" zoomScale="150" zoomScaleNormal="150" workbookViewId="0">
      <selection activeCell="D18" sqref="D18"/>
    </sheetView>
  </sheetViews>
  <sheetFormatPr defaultColWidth="8.85546875" defaultRowHeight="15" x14ac:dyDescent="0.25"/>
  <cols>
    <col min="1" max="1" width="35.85546875" customWidth="1"/>
    <col min="2" max="2" width="5.28515625" style="32" bestFit="1" customWidth="1"/>
    <col min="3" max="3" width="4.42578125" style="32" bestFit="1" customWidth="1"/>
    <col min="4" max="4" width="4.28515625" style="32" bestFit="1" customWidth="1"/>
    <col min="5" max="6" width="4.28515625" style="32" customWidth="1"/>
    <col min="7" max="7" width="12.140625" style="32" customWidth="1"/>
    <col min="8" max="9" width="9.140625" style="32"/>
    <col min="10" max="10" width="5.28515625" style="32" bestFit="1" customWidth="1"/>
    <col min="11" max="11" width="4.42578125" style="32" bestFit="1" customWidth="1"/>
    <col min="12" max="12" width="4.28515625" style="32" bestFit="1" customWidth="1"/>
    <col min="13" max="14" width="4.28515625" style="32" customWidth="1"/>
    <col min="15" max="15" width="7" style="32" customWidth="1"/>
    <col min="16" max="16" width="9.140625" style="32"/>
  </cols>
  <sheetData>
    <row r="2" spans="1:17" x14ac:dyDescent="0.25">
      <c r="A2" s="61" t="s">
        <v>40</v>
      </c>
      <c r="B2" s="62"/>
      <c r="C2" s="62"/>
      <c r="D2" s="120"/>
      <c r="E2" s="71" t="s">
        <v>45</v>
      </c>
      <c r="F2" s="71"/>
      <c r="G2" s="71"/>
      <c r="H2" s="71"/>
      <c r="I2" s="71"/>
      <c r="J2" s="71"/>
      <c r="K2" s="64" t="s">
        <v>70</v>
      </c>
      <c r="Q2" s="32"/>
    </row>
    <row r="3" spans="1:17" x14ac:dyDescent="0.25">
      <c r="A3" s="102" t="s">
        <v>151</v>
      </c>
      <c r="B3" s="103"/>
      <c r="C3" s="63"/>
      <c r="E3" s="63" t="s">
        <v>46</v>
      </c>
      <c r="F3" s="63"/>
      <c r="G3" s="63"/>
      <c r="H3" s="63"/>
      <c r="I3" s="63"/>
      <c r="Q3" s="32"/>
    </row>
    <row r="4" spans="1:17" x14ac:dyDescent="0.25">
      <c r="A4" t="s">
        <v>150</v>
      </c>
    </row>
    <row r="5" spans="1:17" ht="18.75" x14ac:dyDescent="0.3">
      <c r="A5" s="28" t="s">
        <v>49</v>
      </c>
      <c r="I5" s="33" t="s">
        <v>38</v>
      </c>
      <c r="K5" s="76"/>
      <c r="L5" s="76"/>
      <c r="M5" s="76"/>
      <c r="N5" s="76"/>
      <c r="O5" s="77" t="s">
        <v>88</v>
      </c>
      <c r="P5" s="70">
        <f>P9+P10+P14+P19+P22+P31+P34+P37+P47+P48+P49</f>
        <v>31</v>
      </c>
    </row>
    <row r="6" spans="1:17" ht="6.75" customHeight="1" x14ac:dyDescent="0.3">
      <c r="A6" s="68"/>
      <c r="B6" s="69"/>
      <c r="C6" s="69"/>
      <c r="D6" s="69"/>
      <c r="E6" s="69"/>
      <c r="F6" s="69"/>
      <c r="G6" s="69"/>
      <c r="I6" s="68"/>
      <c r="J6" s="69"/>
      <c r="K6" s="69"/>
      <c r="L6" s="69"/>
      <c r="M6" s="69"/>
      <c r="N6" s="69"/>
      <c r="O6" s="69"/>
      <c r="P6" s="68"/>
    </row>
    <row r="7" spans="1:17" ht="19.5" thickBot="1" x14ac:dyDescent="0.3">
      <c r="A7" s="23" t="s">
        <v>31</v>
      </c>
      <c r="J7" s="34"/>
      <c r="K7" s="35" t="s">
        <v>48</v>
      </c>
      <c r="L7" s="34"/>
      <c r="M7" s="14"/>
      <c r="N7" s="14"/>
      <c r="O7" s="36"/>
    </row>
    <row r="8" spans="1:17" ht="15.75" x14ac:dyDescent="0.25">
      <c r="B8" s="37" t="s">
        <v>37</v>
      </c>
      <c r="C8" s="37" t="s">
        <v>33</v>
      </c>
      <c r="D8" s="37" t="s">
        <v>34</v>
      </c>
      <c r="E8" s="37"/>
      <c r="F8" s="37"/>
      <c r="G8" s="38" t="s">
        <v>44</v>
      </c>
      <c r="I8" s="37" t="s">
        <v>39</v>
      </c>
      <c r="J8" s="37" t="s">
        <v>37</v>
      </c>
      <c r="K8" s="37" t="s">
        <v>33</v>
      </c>
      <c r="L8" s="37" t="s">
        <v>34</v>
      </c>
      <c r="M8" s="37"/>
      <c r="N8" s="37"/>
      <c r="P8" s="51" t="s">
        <v>47</v>
      </c>
    </row>
    <row r="9" spans="1:17" ht="23.1" customHeight="1" x14ac:dyDescent="0.25">
      <c r="A9" s="65" t="s">
        <v>41</v>
      </c>
      <c r="B9" s="29">
        <v>0</v>
      </c>
      <c r="C9" s="29">
        <v>1</v>
      </c>
      <c r="D9" s="29">
        <v>0</v>
      </c>
      <c r="E9" s="30"/>
      <c r="F9" s="30"/>
      <c r="G9" s="31" t="str">
        <f>IF(SUM(B9+C9+D9)=1,"Doğru","Sadece bir hücreye 1 girin")</f>
        <v>Doğru</v>
      </c>
      <c r="I9" s="40">
        <v>20</v>
      </c>
      <c r="J9" s="48">
        <v>0.5</v>
      </c>
      <c r="K9" s="49">
        <v>0</v>
      </c>
      <c r="L9" s="49">
        <v>1</v>
      </c>
      <c r="M9" s="49"/>
      <c r="N9" s="49"/>
      <c r="P9" s="72">
        <f>I9*(B9*J9+K9*C9+L9*D9)</f>
        <v>0</v>
      </c>
    </row>
    <row r="10" spans="1:17" ht="23.1" customHeight="1" x14ac:dyDescent="0.25">
      <c r="A10" s="65" t="s">
        <v>42</v>
      </c>
      <c r="B10" s="29">
        <v>0</v>
      </c>
      <c r="C10" s="29">
        <v>1</v>
      </c>
      <c r="D10" s="29">
        <v>0</v>
      </c>
      <c r="E10" s="30"/>
      <c r="F10" s="30"/>
      <c r="G10" s="31" t="str">
        <f t="shared" ref="G10:G12" si="0">IF(SUM(B10+C10+D10)=1,"Doğru","Sadece bir hücreye 1 girin")</f>
        <v>Doğru</v>
      </c>
      <c r="I10" s="40">
        <v>20</v>
      </c>
      <c r="J10" s="48">
        <v>0.5</v>
      </c>
      <c r="K10" s="49">
        <v>0</v>
      </c>
      <c r="L10" s="49">
        <v>1</v>
      </c>
      <c r="M10" s="49"/>
      <c r="N10" s="49"/>
      <c r="P10" s="72">
        <f>I10*(B10*J10+K10*C10+L10*D10)</f>
        <v>0</v>
      </c>
    </row>
    <row r="11" spans="1:17" ht="23.1" customHeight="1" x14ac:dyDescent="0.25">
      <c r="A11" t="s">
        <v>35</v>
      </c>
      <c r="B11" s="29">
        <v>0</v>
      </c>
      <c r="C11" s="29">
        <v>1</v>
      </c>
      <c r="D11" s="29">
        <v>0</v>
      </c>
      <c r="E11" s="30"/>
      <c r="F11" s="30"/>
      <c r="G11" s="31" t="str">
        <f t="shared" si="0"/>
        <v>Doğru</v>
      </c>
      <c r="I11" s="42"/>
      <c r="J11" s="43"/>
      <c r="K11" s="43"/>
      <c r="L11" s="43"/>
      <c r="M11" s="43"/>
      <c r="N11" s="43"/>
      <c r="P11" s="39"/>
    </row>
    <row r="12" spans="1:17" ht="23.1" customHeight="1" x14ac:dyDescent="0.25">
      <c r="A12" t="s">
        <v>36</v>
      </c>
      <c r="B12" s="29">
        <v>0</v>
      </c>
      <c r="C12" s="29">
        <v>1</v>
      </c>
      <c r="D12" s="29">
        <v>0</v>
      </c>
      <c r="E12" s="30"/>
      <c r="F12" s="30"/>
      <c r="G12" s="31" t="str">
        <f t="shared" si="0"/>
        <v>Doğru</v>
      </c>
      <c r="I12" s="42"/>
      <c r="J12" s="43"/>
      <c r="K12" s="43"/>
      <c r="L12" s="43"/>
      <c r="M12" s="43"/>
      <c r="N12" s="43"/>
      <c r="P12" s="39"/>
    </row>
    <row r="13" spans="1:17" ht="15.75" x14ac:dyDescent="0.25">
      <c r="B13" s="43"/>
      <c r="C13" s="43"/>
      <c r="D13" s="43"/>
      <c r="E13" s="43"/>
      <c r="F13" s="43"/>
      <c r="I13" s="42"/>
      <c r="J13" s="43"/>
      <c r="K13" s="43"/>
      <c r="L13" s="43"/>
      <c r="M13" s="43"/>
      <c r="N13" s="43"/>
      <c r="P13" s="39"/>
    </row>
    <row r="14" spans="1:17" ht="15.75" x14ac:dyDescent="0.25">
      <c r="A14" s="65" t="s">
        <v>43</v>
      </c>
      <c r="B14" s="73">
        <v>0</v>
      </c>
      <c r="C14" s="73">
        <v>1</v>
      </c>
      <c r="D14" s="73">
        <f>IF(OR(D11=1,  D12 =1), 1,0)</f>
        <v>0</v>
      </c>
      <c r="E14" s="30"/>
      <c r="F14" s="30"/>
      <c r="I14" s="40">
        <v>10</v>
      </c>
      <c r="J14" s="48">
        <v>0.5</v>
      </c>
      <c r="K14" s="49">
        <v>0</v>
      </c>
      <c r="L14" s="49">
        <v>1</v>
      </c>
      <c r="M14" s="49"/>
      <c r="N14" s="49"/>
      <c r="P14" s="72">
        <f>I14*(B14*J14+K14*C14+L14*D14)</f>
        <v>0</v>
      </c>
    </row>
    <row r="17" spans="1:16" ht="15.75" x14ac:dyDescent="0.25">
      <c r="A17" s="23" t="s">
        <v>152</v>
      </c>
    </row>
    <row r="18" spans="1:16" ht="50.25" x14ac:dyDescent="0.25">
      <c r="B18" s="47" t="s">
        <v>32</v>
      </c>
      <c r="C18" s="47" t="s">
        <v>54</v>
      </c>
      <c r="D18" s="47" t="s">
        <v>55</v>
      </c>
      <c r="E18" s="47" t="s">
        <v>56</v>
      </c>
      <c r="F18" s="45"/>
      <c r="G18" s="25" t="s">
        <v>44</v>
      </c>
      <c r="I18" s="25" t="s">
        <v>39</v>
      </c>
      <c r="J18" s="47" t="s">
        <v>32</v>
      </c>
      <c r="K18" s="47" t="s">
        <v>54</v>
      </c>
      <c r="L18" s="47" t="s">
        <v>55</v>
      </c>
      <c r="M18" s="47" t="s">
        <v>56</v>
      </c>
      <c r="N18" s="37"/>
      <c r="P18" s="52" t="s">
        <v>47</v>
      </c>
    </row>
    <row r="19" spans="1:16" ht="23.1" customHeight="1" x14ac:dyDescent="0.25">
      <c r="A19" s="65" t="s">
        <v>50</v>
      </c>
      <c r="B19" s="29">
        <v>1</v>
      </c>
      <c r="C19" s="29">
        <v>0</v>
      </c>
      <c r="D19" s="29">
        <v>0</v>
      </c>
      <c r="E19" s="29">
        <v>0</v>
      </c>
      <c r="F19" s="41"/>
      <c r="G19" s="31" t="str">
        <f>IF(AND(OR(OR(B19=0,B19=1),OR(C19=0,C19=1),OR(D19=0,D19=1),OR(E19=0,E19=1)), OR(SUM(B19+C19+D19+E19)=0, SUM(B19+C19+D19+E19)=1)),"Doğru","Hatalı")</f>
        <v>Doğru</v>
      </c>
      <c r="I19" s="40">
        <v>1</v>
      </c>
      <c r="J19" s="48">
        <v>1</v>
      </c>
      <c r="K19" s="49">
        <v>0</v>
      </c>
      <c r="L19" s="49">
        <v>0</v>
      </c>
      <c r="M19" s="49">
        <v>1</v>
      </c>
      <c r="N19" s="49"/>
      <c r="P19" s="72">
        <f>I19*(B19*J19+K19*C19+L19*D19+M19*E19)</f>
        <v>1</v>
      </c>
    </row>
    <row r="21" spans="1:16" ht="42" x14ac:dyDescent="0.25">
      <c r="A21" s="27"/>
      <c r="B21" s="46" t="s">
        <v>58</v>
      </c>
      <c r="C21" s="44" t="s">
        <v>57</v>
      </c>
      <c r="G21" s="25" t="s">
        <v>44</v>
      </c>
      <c r="I21" s="25" t="s">
        <v>39</v>
      </c>
      <c r="J21" s="47" t="s">
        <v>58</v>
      </c>
      <c r="K21" s="47" t="s">
        <v>57</v>
      </c>
      <c r="P21" s="52" t="s">
        <v>47</v>
      </c>
    </row>
    <row r="22" spans="1:16" ht="23.1" customHeight="1" x14ac:dyDescent="0.25">
      <c r="A22" s="65" t="s">
        <v>51</v>
      </c>
      <c r="B22" s="29">
        <v>0</v>
      </c>
      <c r="C22" s="29">
        <v>0</v>
      </c>
      <c r="D22" s="41"/>
      <c r="E22" s="41"/>
      <c r="F22" s="41"/>
      <c r="G22" s="31" t="str">
        <f>IF(AND(OR(OR(B22=0,B22=1),OR(C22=0,C22=1)), OR(SUM(B22+C22=0, SUM(B22+C22)=1))),"Doğru","Hatalı")</f>
        <v>Doğru</v>
      </c>
      <c r="I22" s="40">
        <v>1</v>
      </c>
      <c r="J22" s="49">
        <v>1</v>
      </c>
      <c r="K22" s="49">
        <v>0</v>
      </c>
      <c r="L22" s="41"/>
      <c r="M22" s="41"/>
      <c r="N22" s="41"/>
      <c r="P22" s="72">
        <f>I22*(B22*J22+K22*C22)</f>
        <v>0</v>
      </c>
    </row>
    <row r="24" spans="1:16" ht="92.25" x14ac:dyDescent="0.25">
      <c r="B24" s="47" t="s">
        <v>32</v>
      </c>
      <c r="C24" s="54" t="s">
        <v>61</v>
      </c>
      <c r="D24" s="54" t="s">
        <v>62</v>
      </c>
      <c r="E24" s="54" t="s">
        <v>63</v>
      </c>
      <c r="F24" s="54" t="s">
        <v>64</v>
      </c>
      <c r="G24" s="25" t="s">
        <v>44</v>
      </c>
      <c r="I24" s="25" t="s">
        <v>39</v>
      </c>
      <c r="J24" s="47" t="s">
        <v>32</v>
      </c>
      <c r="K24" s="54" t="s">
        <v>61</v>
      </c>
      <c r="L24" s="54" t="s">
        <v>62</v>
      </c>
      <c r="M24" s="54" t="s">
        <v>63</v>
      </c>
      <c r="N24" s="54" t="s">
        <v>64</v>
      </c>
      <c r="P24" s="52" t="s">
        <v>47</v>
      </c>
    </row>
    <row r="25" spans="1:16" ht="30" x14ac:dyDescent="0.25">
      <c r="A25" s="53" t="s">
        <v>59</v>
      </c>
      <c r="B25" s="29">
        <v>0</v>
      </c>
      <c r="C25" s="29">
        <v>0</v>
      </c>
      <c r="D25" s="29">
        <v>1</v>
      </c>
      <c r="E25" s="29">
        <v>0</v>
      </c>
      <c r="F25" s="29">
        <v>0</v>
      </c>
      <c r="G25" s="31" t="str">
        <f>IF(AND(OR(OR(B25=0,B25=1),OR(C25=0,C25=1),OR(D25=0,D25=1),OR(E25=0,E25=1),OR(F25=0,F25=1)), OR(SUM(B25:F25)=0, SUM(B25:F25)=1)),"Doğru","Hatalı")</f>
        <v>Doğru</v>
      </c>
      <c r="I25" s="40">
        <v>10</v>
      </c>
      <c r="J25" s="49">
        <v>0.5</v>
      </c>
      <c r="K25" s="49">
        <v>0</v>
      </c>
      <c r="L25" s="49">
        <v>1</v>
      </c>
      <c r="M25" s="49">
        <v>2</v>
      </c>
      <c r="N25" s="49">
        <v>3</v>
      </c>
      <c r="P25" s="72">
        <f>I25*(B25*J25+K25*C25+L25*D25+M25*E25+N25*F25)</f>
        <v>10</v>
      </c>
    </row>
    <row r="26" spans="1:16" s="17" customFormat="1" ht="6.75" customHeight="1" x14ac:dyDescent="0.25">
      <c r="A26" s="56"/>
      <c r="B26" s="57"/>
      <c r="C26" s="57"/>
      <c r="D26" s="57"/>
      <c r="E26" s="57"/>
      <c r="F26" s="57"/>
      <c r="G26" s="58"/>
      <c r="H26" s="59"/>
      <c r="I26" s="57"/>
      <c r="J26" s="57"/>
      <c r="K26" s="57"/>
      <c r="L26" s="57"/>
      <c r="M26" s="57"/>
      <c r="N26" s="57"/>
      <c r="O26" s="59"/>
      <c r="P26" s="60"/>
    </row>
    <row r="27" spans="1:16" s="17" customFormat="1" ht="60.75" x14ac:dyDescent="0.25">
      <c r="A27" s="56"/>
      <c r="B27" s="47" t="s">
        <v>32</v>
      </c>
      <c r="C27" s="54" t="s">
        <v>65</v>
      </c>
      <c r="D27" s="54" t="s">
        <v>66</v>
      </c>
      <c r="E27" s="54" t="s">
        <v>67</v>
      </c>
      <c r="F27" s="54" t="s">
        <v>68</v>
      </c>
      <c r="G27" s="25" t="s">
        <v>44</v>
      </c>
      <c r="H27" s="59"/>
      <c r="I27" s="25" t="s">
        <v>39</v>
      </c>
      <c r="J27" s="47" t="s">
        <v>32</v>
      </c>
      <c r="K27" s="54" t="s">
        <v>65</v>
      </c>
      <c r="L27" s="54" t="s">
        <v>66</v>
      </c>
      <c r="M27" s="54" t="s">
        <v>67</v>
      </c>
      <c r="N27" s="54" t="s">
        <v>68</v>
      </c>
      <c r="O27" s="59"/>
      <c r="P27" s="52" t="s">
        <v>47</v>
      </c>
    </row>
    <row r="28" spans="1:16" ht="30" x14ac:dyDescent="0.25">
      <c r="A28" s="53" t="s">
        <v>60</v>
      </c>
      <c r="B28" s="29">
        <v>0</v>
      </c>
      <c r="C28" s="29">
        <v>0</v>
      </c>
      <c r="D28" s="29">
        <v>0</v>
      </c>
      <c r="E28" s="29">
        <v>1</v>
      </c>
      <c r="F28" s="29">
        <v>0</v>
      </c>
      <c r="G28" s="31" t="str">
        <f>IF(AND(OR(OR(B28=0,B28=1),OR(C28=0,C28=1),OR(D28=0,D28=1),OR(E28=0,E28=1),OR(F28=0,F28=1)), OR(SUM(B28:F28)=0, SUM(B28:F28)=1)),"Doğru","Hatalı")</f>
        <v>Doğru</v>
      </c>
      <c r="I28" s="40">
        <v>10</v>
      </c>
      <c r="J28" s="49">
        <v>0.5</v>
      </c>
      <c r="K28" s="49">
        <v>0</v>
      </c>
      <c r="L28" s="49">
        <v>1</v>
      </c>
      <c r="M28" s="49">
        <v>2</v>
      </c>
      <c r="N28" s="49">
        <v>3</v>
      </c>
      <c r="P28" s="72">
        <f>I28*(B28*J28+K28*C28+L28*D28+M28*E28+N28*F28)</f>
        <v>20</v>
      </c>
    </row>
    <row r="29" spans="1:16" ht="5.25" customHeight="1" x14ac:dyDescent="0.25">
      <c r="A29" s="53"/>
      <c r="B29" s="57"/>
      <c r="C29" s="57"/>
      <c r="D29" s="57"/>
      <c r="E29" s="57"/>
      <c r="F29" s="57"/>
      <c r="G29" s="55"/>
      <c r="I29" s="42"/>
      <c r="J29" s="50"/>
      <c r="K29" s="50"/>
      <c r="L29" s="50"/>
      <c r="M29" s="50"/>
      <c r="N29" s="50"/>
      <c r="P29" s="60"/>
    </row>
    <row r="30" spans="1:16" ht="15.75" x14ac:dyDescent="0.25">
      <c r="P30" s="52" t="s">
        <v>47</v>
      </c>
    </row>
    <row r="31" spans="1:16" ht="15.75" x14ac:dyDescent="0.25">
      <c r="A31" s="65" t="s">
        <v>69</v>
      </c>
      <c r="O31" s="67" t="s">
        <v>75</v>
      </c>
      <c r="P31" s="72">
        <f>MAX(P28,P25)</f>
        <v>20</v>
      </c>
    </row>
    <row r="32" spans="1:16" x14ac:dyDescent="0.25">
      <c r="A32" s="27"/>
    </row>
    <row r="33" spans="1:16" ht="76.5" customHeight="1" x14ac:dyDescent="0.25">
      <c r="A33" s="27"/>
      <c r="B33" s="47" t="s">
        <v>32</v>
      </c>
      <c r="C33" s="66" t="s">
        <v>71</v>
      </c>
      <c r="D33" s="66" t="s">
        <v>72</v>
      </c>
      <c r="E33" s="66" t="s">
        <v>73</v>
      </c>
      <c r="F33" s="66" t="s">
        <v>74</v>
      </c>
      <c r="G33" s="25" t="s">
        <v>44</v>
      </c>
      <c r="I33" s="25" t="s">
        <v>39</v>
      </c>
      <c r="J33" s="47" t="s">
        <v>32</v>
      </c>
      <c r="K33" s="66" t="s">
        <v>71</v>
      </c>
      <c r="L33" s="66" t="s">
        <v>72</v>
      </c>
      <c r="M33" s="66" t="s">
        <v>73</v>
      </c>
      <c r="N33" s="66" t="s">
        <v>74</v>
      </c>
      <c r="P33" s="52" t="s">
        <v>47</v>
      </c>
    </row>
    <row r="34" spans="1:16" ht="23.1" customHeight="1" x14ac:dyDescent="0.25">
      <c r="A34" s="65" t="s">
        <v>52</v>
      </c>
      <c r="B34" s="29">
        <v>0</v>
      </c>
      <c r="C34" s="29">
        <v>0</v>
      </c>
      <c r="D34" s="29">
        <v>0</v>
      </c>
      <c r="E34" s="29">
        <v>0</v>
      </c>
      <c r="F34" s="29">
        <v>0</v>
      </c>
      <c r="G34" s="31" t="str">
        <f>IF(AND(OR(OR(B34=0,B34=1),OR(C34=0,C34=1),OR(D34=0,D34=1),OR(E34=0,E34=1),OR(F34=0,F34=1)), OR(SUM(B34:F34)=0, SUM(B34:F34)=1)),"Doğru","Hatalı")</f>
        <v>Doğru</v>
      </c>
      <c r="I34" s="40">
        <v>3</v>
      </c>
      <c r="J34" s="49">
        <v>2</v>
      </c>
      <c r="K34" s="49">
        <v>2</v>
      </c>
      <c r="L34" s="49">
        <v>2</v>
      </c>
      <c r="M34" s="49">
        <v>1</v>
      </c>
      <c r="N34" s="49">
        <v>0</v>
      </c>
      <c r="P34" s="72">
        <f>I34*(B34*J34+K34*C34+L34*D34+M34*E34+N34*F34)</f>
        <v>0</v>
      </c>
    </row>
    <row r="35" spans="1:16" x14ac:dyDescent="0.25">
      <c r="A35" s="27"/>
    </row>
    <row r="36" spans="1:16" ht="77.25" customHeight="1" x14ac:dyDescent="0.25">
      <c r="A36" s="27"/>
      <c r="B36" s="66" t="s">
        <v>78</v>
      </c>
      <c r="C36" s="66" t="s">
        <v>76</v>
      </c>
      <c r="D36" s="66" t="s">
        <v>77</v>
      </c>
      <c r="G36" s="25" t="s">
        <v>44</v>
      </c>
      <c r="I36" s="25" t="s">
        <v>39</v>
      </c>
      <c r="J36" s="66" t="s">
        <v>78</v>
      </c>
      <c r="K36" s="66" t="s">
        <v>76</v>
      </c>
      <c r="L36" s="66" t="s">
        <v>77</v>
      </c>
      <c r="P36" s="52" t="s">
        <v>47</v>
      </c>
    </row>
    <row r="37" spans="1:16" ht="23.1" customHeight="1" x14ac:dyDescent="0.25">
      <c r="A37" s="65" t="s">
        <v>53</v>
      </c>
      <c r="B37" s="29">
        <v>0</v>
      </c>
      <c r="C37" s="29">
        <v>0</v>
      </c>
      <c r="D37" s="29">
        <v>0</v>
      </c>
      <c r="E37" s="41"/>
      <c r="F37" s="41"/>
      <c r="G37" s="31" t="str">
        <f>IF(AND(OR(OR(B37=0,B37=1),OR(C37=0,C37=1),OR(D37=0,D37=1)), OR(SUM(B37:D37)=0, SUM(B37:D37)=1)),"Doğru","Hatalı")</f>
        <v>Doğru</v>
      </c>
      <c r="I37" s="40">
        <v>1</v>
      </c>
      <c r="J37" s="49">
        <v>2</v>
      </c>
      <c r="K37" s="49">
        <v>1</v>
      </c>
      <c r="L37" s="49">
        <v>0</v>
      </c>
      <c r="M37" s="41"/>
      <c r="N37" s="41"/>
      <c r="P37" s="72">
        <f>I37*(B37*J37+K37*C37+L37*D37)</f>
        <v>0</v>
      </c>
    </row>
    <row r="39" spans="1:16" x14ac:dyDescent="0.25">
      <c r="A39" s="27"/>
    </row>
    <row r="40" spans="1:16" ht="15.75" x14ac:dyDescent="0.25">
      <c r="A40" s="23" t="s">
        <v>104</v>
      </c>
    </row>
    <row r="41" spans="1:16" ht="40.5" x14ac:dyDescent="0.25">
      <c r="A41" s="24"/>
      <c r="B41" s="47" t="s">
        <v>32</v>
      </c>
      <c r="C41" s="47" t="s">
        <v>83</v>
      </c>
      <c r="D41" s="47" t="s">
        <v>84</v>
      </c>
      <c r="E41" s="47" t="s">
        <v>85</v>
      </c>
      <c r="G41" s="25" t="s">
        <v>44</v>
      </c>
      <c r="I41" s="25" t="s">
        <v>39</v>
      </c>
      <c r="J41" s="47" t="s">
        <v>32</v>
      </c>
      <c r="K41" s="47" t="s">
        <v>83</v>
      </c>
      <c r="L41" s="47" t="s">
        <v>84</v>
      </c>
      <c r="M41" s="47" t="s">
        <v>85</v>
      </c>
      <c r="P41" s="52" t="s">
        <v>47</v>
      </c>
    </row>
    <row r="42" spans="1:16" ht="23.1" customHeight="1" x14ac:dyDescent="0.25">
      <c r="A42" s="65" t="s">
        <v>79</v>
      </c>
      <c r="B42" s="29">
        <v>0</v>
      </c>
      <c r="C42" s="29">
        <v>0</v>
      </c>
      <c r="D42" s="29">
        <v>0</v>
      </c>
      <c r="E42" s="29">
        <v>0</v>
      </c>
      <c r="F42" s="41"/>
      <c r="G42" s="31" t="str">
        <f>IF(AND(OR(OR(B42=0,B42=1),OR(C42=0,C42=1),OR(D42=0,D42=1),OR(E42=0,E42=1)), OR(SUM(B42:E42)=0, SUM(B42:E42)=1)),"Doğru","Hatalı")</f>
        <v>Doğru</v>
      </c>
      <c r="I42" s="40">
        <v>3</v>
      </c>
      <c r="J42" s="49">
        <v>1</v>
      </c>
      <c r="K42" s="49">
        <v>0</v>
      </c>
      <c r="L42" s="49">
        <v>1</v>
      </c>
      <c r="M42" s="49">
        <v>2</v>
      </c>
      <c r="N42" s="41"/>
      <c r="P42" s="72">
        <f>I42*(B42*J42+K42*C42+L42*D42+M42*E42)</f>
        <v>0</v>
      </c>
    </row>
    <row r="44" spans="1:16" ht="15.75" x14ac:dyDescent="0.25">
      <c r="A44" s="24"/>
    </row>
    <row r="45" spans="1:16" ht="15.75" x14ac:dyDescent="0.25">
      <c r="A45" s="23" t="s">
        <v>105</v>
      </c>
    </row>
    <row r="46" spans="1:16" ht="15.75" x14ac:dyDescent="0.25">
      <c r="A46" s="24"/>
      <c r="B46" s="37" t="s">
        <v>37</v>
      </c>
      <c r="C46" s="37" t="s">
        <v>33</v>
      </c>
      <c r="D46" s="37" t="s">
        <v>34</v>
      </c>
      <c r="G46" s="25" t="s">
        <v>44</v>
      </c>
      <c r="I46" s="25" t="s">
        <v>39</v>
      </c>
      <c r="J46" s="37" t="s">
        <v>37</v>
      </c>
      <c r="K46" s="37" t="s">
        <v>33</v>
      </c>
      <c r="L46" s="37" t="s">
        <v>34</v>
      </c>
      <c r="P46" s="52" t="s">
        <v>47</v>
      </c>
    </row>
    <row r="47" spans="1:16" ht="23.1" customHeight="1" x14ac:dyDescent="0.25">
      <c r="A47" s="65" t="s">
        <v>80</v>
      </c>
      <c r="B47" s="29">
        <v>1</v>
      </c>
      <c r="C47" s="29">
        <v>0</v>
      </c>
      <c r="D47" s="29">
        <v>0</v>
      </c>
      <c r="E47" s="41"/>
      <c r="F47" s="41"/>
      <c r="G47" s="31" t="str">
        <f>IF(SUM(B47+C47+D47)=1,"Doğru","Sadece bir hücreye 1 girin")</f>
        <v>Doğru</v>
      </c>
      <c r="I47" s="40">
        <v>20</v>
      </c>
      <c r="J47" s="49">
        <v>0.5</v>
      </c>
      <c r="K47" s="49">
        <v>0</v>
      </c>
      <c r="L47" s="49">
        <v>1</v>
      </c>
      <c r="M47" s="41"/>
      <c r="N47" s="41"/>
      <c r="P47" s="72">
        <f>I47*(B47*J47+K47*C47+L47*D47)</f>
        <v>10</v>
      </c>
    </row>
    <row r="48" spans="1:16" ht="23.1" customHeight="1" x14ac:dyDescent="0.25">
      <c r="A48" s="65" t="s">
        <v>81</v>
      </c>
      <c r="B48" s="29">
        <v>0</v>
      </c>
      <c r="C48" s="29">
        <v>1</v>
      </c>
      <c r="D48" s="29">
        <v>0</v>
      </c>
      <c r="E48" s="41"/>
      <c r="F48" s="41"/>
      <c r="G48" s="31" t="str">
        <f t="shared" ref="G48:G49" si="1">IF(SUM(B48+C48+D48)=1,"Doğru","Sadece bir hücreye 1 girin")</f>
        <v>Doğru</v>
      </c>
      <c r="I48" s="40">
        <v>20</v>
      </c>
      <c r="J48" s="49">
        <v>0.5</v>
      </c>
      <c r="K48" s="49">
        <v>0</v>
      </c>
      <c r="L48" s="49">
        <v>1</v>
      </c>
      <c r="M48" s="41"/>
      <c r="N48" s="41"/>
      <c r="P48" s="72">
        <f t="shared" ref="P48:P49" si="2">I48*(B48*J48+K48*C48+L48*D48)</f>
        <v>0</v>
      </c>
    </row>
    <row r="49" spans="1:16" ht="23.1" customHeight="1" x14ac:dyDescent="0.25">
      <c r="A49" s="65" t="s">
        <v>82</v>
      </c>
      <c r="B49" s="29">
        <v>0</v>
      </c>
      <c r="C49" s="29">
        <v>1</v>
      </c>
      <c r="D49" s="29">
        <v>0</v>
      </c>
      <c r="E49" s="41"/>
      <c r="F49" s="41"/>
      <c r="G49" s="31" t="str">
        <f t="shared" si="1"/>
        <v>Doğru</v>
      </c>
      <c r="I49" s="40">
        <v>20</v>
      </c>
      <c r="J49" s="49">
        <v>0.5</v>
      </c>
      <c r="K49" s="49">
        <v>0</v>
      </c>
      <c r="L49" s="49">
        <v>1</v>
      </c>
      <c r="M49" s="41"/>
      <c r="N49" s="41"/>
      <c r="P49" s="72">
        <f t="shared" si="2"/>
        <v>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72"/>
  <sheetViews>
    <sheetView topLeftCell="A4" zoomScale="150" zoomScaleNormal="150" workbookViewId="0">
      <selection activeCell="P5" sqref="P5"/>
    </sheetView>
  </sheetViews>
  <sheetFormatPr defaultColWidth="8.85546875" defaultRowHeight="15" x14ac:dyDescent="0.25"/>
  <cols>
    <col min="1" max="1" width="48.7109375" customWidth="1"/>
    <col min="2" max="2" width="5.28515625" style="32" bestFit="1" customWidth="1"/>
    <col min="3" max="3" width="4.42578125" style="32" bestFit="1" customWidth="1"/>
    <col min="4" max="4" width="4.28515625" style="32" bestFit="1" customWidth="1"/>
    <col min="5" max="6" width="4.28515625" style="32" customWidth="1"/>
    <col min="7" max="7" width="12.140625" style="32" customWidth="1"/>
    <col min="8" max="9" width="9.140625" style="32"/>
    <col min="10" max="10" width="5.28515625" style="32" bestFit="1" customWidth="1"/>
    <col min="11" max="11" width="4.42578125" style="32" bestFit="1" customWidth="1"/>
    <col min="12" max="12" width="4.28515625" style="32" bestFit="1" customWidth="1"/>
    <col min="13" max="14" width="4.28515625" style="32" customWidth="1"/>
    <col min="15" max="15" width="7" style="32" customWidth="1"/>
    <col min="16" max="16" width="9.140625" style="32"/>
  </cols>
  <sheetData>
    <row r="2" spans="1:16" x14ac:dyDescent="0.25">
      <c r="A2" s="61" t="s">
        <v>40</v>
      </c>
      <c r="B2" s="101"/>
      <c r="C2" s="101"/>
      <c r="D2" s="71" t="s">
        <v>45</v>
      </c>
      <c r="E2" s="71"/>
      <c r="F2" s="71"/>
      <c r="G2" s="71"/>
      <c r="H2" s="71"/>
      <c r="I2" s="71"/>
      <c r="J2" s="64" t="s">
        <v>70</v>
      </c>
    </row>
    <row r="3" spans="1:16" x14ac:dyDescent="0.25">
      <c r="A3" s="9" t="s">
        <v>131</v>
      </c>
      <c r="B3" s="63"/>
      <c r="C3" s="63"/>
      <c r="D3" s="63" t="s">
        <v>46</v>
      </c>
      <c r="E3" s="63"/>
      <c r="F3" s="63"/>
      <c r="G3" s="63"/>
      <c r="H3" s="63"/>
    </row>
    <row r="5" spans="1:16" ht="18.75" x14ac:dyDescent="0.3">
      <c r="A5" s="28" t="s">
        <v>0</v>
      </c>
      <c r="I5" s="33" t="s">
        <v>86</v>
      </c>
      <c r="K5" s="74"/>
      <c r="L5" s="74"/>
      <c r="M5" s="74"/>
      <c r="N5" s="74"/>
      <c r="O5" s="75" t="s">
        <v>87</v>
      </c>
      <c r="P5" s="70">
        <f>P17+P30+P43+P46</f>
        <v>36</v>
      </c>
    </row>
    <row r="6" spans="1:16" ht="6.75" customHeight="1" x14ac:dyDescent="0.3">
      <c r="A6" s="68"/>
      <c r="B6" s="69"/>
      <c r="C6" s="69"/>
      <c r="D6" s="69"/>
      <c r="E6" s="69"/>
      <c r="F6" s="69"/>
      <c r="G6" s="69"/>
      <c r="I6" s="68"/>
      <c r="J6" s="69"/>
      <c r="K6" s="69"/>
      <c r="L6" s="69"/>
      <c r="M6" s="69"/>
      <c r="N6" s="69"/>
      <c r="O6" s="69"/>
      <c r="P6" s="68"/>
    </row>
    <row r="7" spans="1:16" ht="19.5" thickBot="1" x14ac:dyDescent="0.3">
      <c r="A7" s="23" t="s">
        <v>106</v>
      </c>
      <c r="J7" s="34"/>
      <c r="K7" s="35" t="s">
        <v>48</v>
      </c>
      <c r="L7" s="34"/>
      <c r="M7" s="14"/>
      <c r="N7" s="14"/>
      <c r="O7" s="36"/>
    </row>
    <row r="8" spans="1:16" ht="64.5" customHeight="1" x14ac:dyDescent="0.25">
      <c r="B8" s="54" t="s">
        <v>90</v>
      </c>
      <c r="C8" s="54" t="s">
        <v>91</v>
      </c>
      <c r="D8" s="79" t="s">
        <v>92</v>
      </c>
      <c r="E8" s="79" t="s">
        <v>93</v>
      </c>
      <c r="F8" s="37"/>
      <c r="G8" s="25" t="s">
        <v>44</v>
      </c>
      <c r="I8" s="25" t="s">
        <v>39</v>
      </c>
      <c r="J8" s="54" t="s">
        <v>90</v>
      </c>
      <c r="K8" s="54" t="s">
        <v>91</v>
      </c>
      <c r="L8" s="79" t="s">
        <v>92</v>
      </c>
      <c r="M8" s="79" t="s">
        <v>93</v>
      </c>
      <c r="N8" s="37"/>
      <c r="P8" s="104"/>
    </row>
    <row r="9" spans="1:16" ht="23.1" customHeight="1" x14ac:dyDescent="0.25">
      <c r="A9" s="9" t="s">
        <v>89</v>
      </c>
      <c r="B9" s="29">
        <v>1</v>
      </c>
      <c r="C9" s="29">
        <v>1</v>
      </c>
      <c r="D9" s="29">
        <v>0</v>
      </c>
      <c r="E9" s="29">
        <v>0</v>
      </c>
      <c r="F9" s="30"/>
      <c r="G9" s="31" t="str">
        <f>IF(AND(OR(B9=1, B9=0), OR(C9=1,C9=0), OR(D9=1,D9=0), OR(E9=1, E9=0)),"Doğru","Sadece 0 veya 1 girin")</f>
        <v>Doğru</v>
      </c>
      <c r="I9" s="40">
        <v>1</v>
      </c>
      <c r="J9" s="49">
        <v>0</v>
      </c>
      <c r="K9" s="49">
        <v>1</v>
      </c>
      <c r="L9" s="49">
        <v>2</v>
      </c>
      <c r="M9" s="49">
        <v>3</v>
      </c>
      <c r="N9" s="49"/>
      <c r="P9" s="60"/>
    </row>
    <row r="10" spans="1:16" s="81" customFormat="1" ht="15.75" customHeight="1" x14ac:dyDescent="0.25">
      <c r="A10" s="82"/>
      <c r="B10" s="80"/>
      <c r="C10" s="80"/>
      <c r="D10" s="80"/>
      <c r="E10" s="80"/>
      <c r="F10" s="80"/>
      <c r="G10" s="58"/>
      <c r="H10" s="57"/>
      <c r="I10" s="42"/>
      <c r="J10" s="80"/>
      <c r="K10" s="80"/>
      <c r="L10" s="80"/>
      <c r="M10" s="80"/>
      <c r="N10" s="80"/>
      <c r="O10" s="57"/>
      <c r="P10" s="60"/>
    </row>
    <row r="11" spans="1:16" s="81" customFormat="1" ht="49.5" customHeight="1" x14ac:dyDescent="0.25">
      <c r="A11" s="83" t="s">
        <v>94</v>
      </c>
      <c r="B11" s="47" t="s">
        <v>95</v>
      </c>
      <c r="C11" s="47" t="s">
        <v>96</v>
      </c>
      <c r="D11" s="47" t="s">
        <v>97</v>
      </c>
      <c r="E11" s="47" t="s">
        <v>98</v>
      </c>
      <c r="F11" s="47" t="s">
        <v>99</v>
      </c>
      <c r="G11" s="25" t="s">
        <v>44</v>
      </c>
      <c r="H11" s="57"/>
      <c r="I11" s="25" t="s">
        <v>39</v>
      </c>
      <c r="J11" s="47" t="s">
        <v>95</v>
      </c>
      <c r="K11" s="47" t="s">
        <v>96</v>
      </c>
      <c r="L11" s="47" t="s">
        <v>97</v>
      </c>
      <c r="M11" s="47" t="s">
        <v>98</v>
      </c>
      <c r="N11" s="47" t="s">
        <v>99</v>
      </c>
      <c r="O11" s="57"/>
      <c r="P11" s="25" t="s">
        <v>47</v>
      </c>
    </row>
    <row r="12" spans="1:16" ht="23.1" customHeight="1" x14ac:dyDescent="0.25">
      <c r="A12" s="9" t="s">
        <v>100</v>
      </c>
      <c r="B12" s="29">
        <v>0</v>
      </c>
      <c r="C12" s="29">
        <v>0</v>
      </c>
      <c r="D12" s="29">
        <v>0</v>
      </c>
      <c r="E12" s="29">
        <v>0</v>
      </c>
      <c r="F12" s="29">
        <v>1</v>
      </c>
      <c r="G12" s="31" t="str">
        <f>IF(OR((AND(B9=1,OR(B12=1,C12=1,D12=1,E12=1,F12=1))),(AND(B9=0,AND(B12=0,C12=0,D12=0,E12=0,F12=0)))),"Doğru","Hatalı")</f>
        <v>Doğru</v>
      </c>
      <c r="I12" s="40">
        <v>1</v>
      </c>
      <c r="J12" s="49">
        <v>0</v>
      </c>
      <c r="K12" s="49">
        <v>2</v>
      </c>
      <c r="L12" s="49">
        <v>3</v>
      </c>
      <c r="M12" s="49">
        <v>4</v>
      </c>
      <c r="N12" s="49">
        <v>5</v>
      </c>
      <c r="P12" s="72">
        <f>$I$9*$J$9*I12*(B12*J12+K12*C12+L12*D12+E12*M12+F12*N12)</f>
        <v>0</v>
      </c>
    </row>
    <row r="13" spans="1:16" ht="23.1" customHeight="1" x14ac:dyDescent="0.25">
      <c r="A13" s="9" t="s">
        <v>101</v>
      </c>
      <c r="B13" s="29">
        <v>0</v>
      </c>
      <c r="C13" s="29">
        <v>0</v>
      </c>
      <c r="D13" s="29">
        <v>0</v>
      </c>
      <c r="E13" s="29">
        <v>1</v>
      </c>
      <c r="F13" s="29">
        <v>0</v>
      </c>
      <c r="G13" s="31" t="str">
        <f>IF(OR((AND(C9=1,OR(B13=1,C13=1,D13=1,E13=1,F13=1))),(AND(C9=0,AND(B13=0,C13=0,D13=0,E13=0,F13=0)))),"Doğru","Hatalı")</f>
        <v>Doğru</v>
      </c>
      <c r="I13" s="40">
        <v>1</v>
      </c>
      <c r="J13" s="49">
        <v>0</v>
      </c>
      <c r="K13" s="49">
        <v>2</v>
      </c>
      <c r="L13" s="49">
        <v>3</v>
      </c>
      <c r="M13" s="49">
        <v>4</v>
      </c>
      <c r="N13" s="49">
        <v>5</v>
      </c>
      <c r="P13" s="72">
        <f>$I$9*$K$9*I13*(B13*J13+K13*C13+L13*D13+E13*M13+F13*N13)</f>
        <v>4</v>
      </c>
    </row>
    <row r="14" spans="1:16" ht="23.1" customHeight="1" x14ac:dyDescent="0.25">
      <c r="A14" s="9" t="s">
        <v>102</v>
      </c>
      <c r="B14" s="29">
        <v>0</v>
      </c>
      <c r="C14" s="29">
        <v>0</v>
      </c>
      <c r="D14" s="29">
        <v>0</v>
      </c>
      <c r="E14" s="29">
        <v>0</v>
      </c>
      <c r="F14" s="29">
        <v>1</v>
      </c>
      <c r="G14" s="31" t="str">
        <f>IF(OR((AND(D9=1,OR(B14=1,C14=1,D14=1,E14=1,F14=1))),(AND(D9=0,AND(B14=0,C14=0,D14=0,E14=0,F14=0)))),"Doğru","Hatalı")</f>
        <v>Hatalı</v>
      </c>
      <c r="I14" s="40">
        <v>1</v>
      </c>
      <c r="J14" s="49">
        <v>0</v>
      </c>
      <c r="K14" s="49">
        <v>2</v>
      </c>
      <c r="L14" s="49">
        <v>3</v>
      </c>
      <c r="M14" s="49">
        <v>4</v>
      </c>
      <c r="N14" s="49">
        <v>5</v>
      </c>
      <c r="P14" s="72">
        <f>$I$9*$L$9*I14*(B14*J14+K14*C14+L14*D14+E14*M14+F14*N14)</f>
        <v>10</v>
      </c>
    </row>
    <row r="15" spans="1:16" ht="23.1" customHeight="1" x14ac:dyDescent="0.25">
      <c r="A15" s="9" t="s">
        <v>103</v>
      </c>
      <c r="B15" s="29">
        <v>0</v>
      </c>
      <c r="C15" s="29">
        <v>0</v>
      </c>
      <c r="D15" s="29">
        <v>0</v>
      </c>
      <c r="E15" s="29">
        <v>0</v>
      </c>
      <c r="F15" s="29">
        <v>1</v>
      </c>
      <c r="G15" s="31" t="str">
        <f>IF(OR((AND(E9=1,OR(B15=1,C15=1,D15=1,E15=1,F15=1))),(AND(E9=0,AND(B15=0,C15=0,D15=0,E15=0,F15=0)))),"Doğru","Hatalı")</f>
        <v>Hatalı</v>
      </c>
      <c r="I15" s="40">
        <v>1</v>
      </c>
      <c r="J15" s="49">
        <v>0</v>
      </c>
      <c r="K15" s="49">
        <v>2</v>
      </c>
      <c r="L15" s="49">
        <v>3</v>
      </c>
      <c r="M15" s="49">
        <v>4</v>
      </c>
      <c r="N15" s="49">
        <v>5</v>
      </c>
      <c r="P15" s="72">
        <f>$I$9*$M$9*I15*(B15*J15+K15*C15+L15*D15+E15*M15+F15*N15)</f>
        <v>15</v>
      </c>
    </row>
    <row r="16" spans="1:16" s="81" customFormat="1" ht="17.25" customHeight="1" x14ac:dyDescent="0.25">
      <c r="B16" s="80"/>
      <c r="C16" s="80"/>
      <c r="D16" s="80"/>
      <c r="E16" s="80"/>
      <c r="F16" s="80"/>
      <c r="G16" s="58"/>
      <c r="H16" s="57"/>
      <c r="I16" s="42"/>
      <c r="J16" s="80"/>
      <c r="K16" s="80"/>
      <c r="L16" s="80"/>
      <c r="M16" s="80"/>
      <c r="N16" s="80"/>
      <c r="O16" s="57"/>
      <c r="P16" s="60"/>
    </row>
    <row r="17" spans="1:16" s="81" customFormat="1" ht="17.25" customHeight="1" x14ac:dyDescent="0.25">
      <c r="A17" s="84" t="s">
        <v>119</v>
      </c>
      <c r="B17" s="80"/>
      <c r="C17" s="80"/>
      <c r="D17" s="80"/>
      <c r="E17" s="80"/>
      <c r="F17" s="80"/>
      <c r="G17" s="58"/>
      <c r="H17" s="57"/>
      <c r="I17" s="42"/>
      <c r="J17" s="80"/>
      <c r="K17" s="80"/>
      <c r="L17" s="80"/>
      <c r="M17" s="80"/>
      <c r="N17" s="80"/>
      <c r="O17" s="85" t="s">
        <v>108</v>
      </c>
      <c r="P17" s="72">
        <f>MAX(P12:P15)</f>
        <v>15</v>
      </c>
    </row>
    <row r="18" spans="1:16" s="81" customFormat="1" ht="15" customHeight="1" x14ac:dyDescent="0.25">
      <c r="A18" s="84"/>
      <c r="B18" s="80"/>
      <c r="C18" s="80"/>
      <c r="D18" s="80"/>
      <c r="E18" s="80"/>
      <c r="F18" s="80"/>
      <c r="G18" s="58"/>
      <c r="H18" s="57"/>
      <c r="I18" s="42"/>
      <c r="J18" s="80"/>
      <c r="K18" s="80"/>
      <c r="L18" s="80"/>
      <c r="M18" s="80"/>
      <c r="N18" s="80"/>
      <c r="O18" s="85"/>
      <c r="P18" s="60"/>
    </row>
    <row r="19" spans="1:16" ht="15" customHeight="1" x14ac:dyDescent="0.25"/>
    <row r="20" spans="1:16" ht="15.75" x14ac:dyDescent="0.25">
      <c r="A20" s="23" t="s">
        <v>107</v>
      </c>
    </row>
    <row r="21" spans="1:16" ht="69" customHeight="1" x14ac:dyDescent="0.25">
      <c r="B21" s="54" t="s">
        <v>110</v>
      </c>
      <c r="C21" s="54" t="s">
        <v>111</v>
      </c>
      <c r="D21" s="78" t="s">
        <v>112</v>
      </c>
      <c r="E21" s="78" t="s">
        <v>113</v>
      </c>
      <c r="F21" s="37"/>
      <c r="G21" s="25" t="s">
        <v>44</v>
      </c>
      <c r="I21" s="25" t="s">
        <v>39</v>
      </c>
      <c r="J21" s="119" t="s">
        <v>110</v>
      </c>
      <c r="K21" s="119" t="s">
        <v>111</v>
      </c>
      <c r="L21" s="119" t="s">
        <v>112</v>
      </c>
      <c r="M21" s="119" t="s">
        <v>113</v>
      </c>
      <c r="N21" s="37"/>
      <c r="P21" s="104"/>
    </row>
    <row r="22" spans="1:16" ht="23.1" customHeight="1" x14ac:dyDescent="0.25">
      <c r="A22" s="9" t="s">
        <v>109</v>
      </c>
      <c r="B22" s="29">
        <v>0</v>
      </c>
      <c r="C22" s="29">
        <v>0</v>
      </c>
      <c r="D22" s="29">
        <v>0</v>
      </c>
      <c r="E22" s="29">
        <v>0</v>
      </c>
      <c r="F22" s="30"/>
      <c r="G22" s="31" t="str">
        <f>IF(AND(OR(B22=1, B22=0), OR(C22=1,C22=0), OR(D22=1,D22=0), OR(E22=1, E22=0)),"Doğru","Sadece 0 veya 1 girin")</f>
        <v>Doğru</v>
      </c>
      <c r="I22" s="40">
        <v>1</v>
      </c>
      <c r="J22" s="30">
        <v>1</v>
      </c>
      <c r="K22" s="30">
        <v>2</v>
      </c>
      <c r="L22" s="30">
        <v>3</v>
      </c>
      <c r="M22" s="30">
        <v>4</v>
      </c>
      <c r="N22" s="49"/>
      <c r="P22" s="60"/>
    </row>
    <row r="23" spans="1:16" s="81" customFormat="1" ht="14.25" customHeight="1" x14ac:dyDescent="0.25">
      <c r="A23" s="82"/>
      <c r="B23" s="80"/>
      <c r="C23" s="80"/>
      <c r="D23" s="80"/>
      <c r="E23" s="80"/>
      <c r="F23" s="80"/>
      <c r="G23" s="58"/>
      <c r="H23" s="57"/>
      <c r="I23" s="42"/>
      <c r="J23" s="80"/>
      <c r="K23" s="80"/>
      <c r="L23" s="80"/>
      <c r="M23" s="80"/>
      <c r="N23" s="80"/>
      <c r="O23" s="57"/>
      <c r="P23" s="60"/>
    </row>
    <row r="24" spans="1:16" s="81" customFormat="1" ht="49.5" customHeight="1" x14ac:dyDescent="0.25">
      <c r="A24" s="83" t="s">
        <v>125</v>
      </c>
      <c r="B24" s="47" t="s">
        <v>95</v>
      </c>
      <c r="C24" s="47" t="s">
        <v>96</v>
      </c>
      <c r="D24" s="47" t="s">
        <v>97</v>
      </c>
      <c r="E24" s="47" t="s">
        <v>98</v>
      </c>
      <c r="F24" s="47" t="s">
        <v>99</v>
      </c>
      <c r="G24" s="25" t="s">
        <v>44</v>
      </c>
      <c r="H24" s="57"/>
      <c r="I24" s="25" t="s">
        <v>39</v>
      </c>
      <c r="J24" s="47" t="s">
        <v>95</v>
      </c>
      <c r="K24" s="47" t="s">
        <v>96</v>
      </c>
      <c r="L24" s="47" t="s">
        <v>97</v>
      </c>
      <c r="M24" s="47" t="s">
        <v>98</v>
      </c>
      <c r="N24" s="47" t="s">
        <v>99</v>
      </c>
      <c r="O24" s="57"/>
      <c r="P24" s="25" t="s">
        <v>47</v>
      </c>
    </row>
    <row r="25" spans="1:16" ht="23.1" customHeight="1" x14ac:dyDescent="0.25">
      <c r="A25" s="9" t="s">
        <v>114</v>
      </c>
      <c r="B25" s="29">
        <v>0</v>
      </c>
      <c r="C25" s="29">
        <v>0</v>
      </c>
      <c r="D25" s="29">
        <v>0</v>
      </c>
      <c r="E25" s="29">
        <v>0</v>
      </c>
      <c r="F25" s="29">
        <v>0</v>
      </c>
      <c r="G25" s="31" t="str">
        <f>IF(OR((AND(B22=1,OR(B25=1,C25=1,D25=1,E25=1,F25=1))),(AND(B22=0,AND(B25=0,C25=0,D25=0,E25=0,F25=0)))),"Doğru","Hatalı")</f>
        <v>Doğru</v>
      </c>
      <c r="I25" s="40">
        <v>1</v>
      </c>
      <c r="J25" s="49">
        <v>0</v>
      </c>
      <c r="K25" s="49">
        <v>1</v>
      </c>
      <c r="L25" s="49">
        <v>2</v>
      </c>
      <c r="M25" s="49">
        <v>3</v>
      </c>
      <c r="N25" s="49">
        <v>4</v>
      </c>
      <c r="P25" s="72">
        <f>$I$22*$J$22*I25*(B25*J25+K25*C25+L25*D25+E25*M25+F25*N25)</f>
        <v>0</v>
      </c>
    </row>
    <row r="26" spans="1:16" ht="23.1" customHeight="1" x14ac:dyDescent="0.25">
      <c r="A26" s="9" t="s">
        <v>115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31" t="str">
        <f>IF(OR((AND(C22=1,OR(B26=1,C26=1,D26=1,E26=1,F26=1))),(AND(C22=0,AND(B26=0,C26=0,D26=0,E26=0,F26=0)))),"Doğru","Hatalı")</f>
        <v>Doğru</v>
      </c>
      <c r="I26" s="40">
        <v>1</v>
      </c>
      <c r="J26" s="49">
        <v>0</v>
      </c>
      <c r="K26" s="49">
        <v>1</v>
      </c>
      <c r="L26" s="49">
        <v>2</v>
      </c>
      <c r="M26" s="49">
        <v>3</v>
      </c>
      <c r="N26" s="49">
        <v>4</v>
      </c>
      <c r="P26" s="72">
        <f>$I$22*$K$22*I26*(B26*J26+K26*C26+L26*D26+E26*M26+F26*N26)</f>
        <v>0</v>
      </c>
    </row>
    <row r="27" spans="1:16" ht="23.1" customHeight="1" x14ac:dyDescent="0.25">
      <c r="A27" s="9" t="s">
        <v>116</v>
      </c>
      <c r="B27" s="29">
        <v>0</v>
      </c>
      <c r="C27" s="29">
        <v>0</v>
      </c>
      <c r="D27" s="29">
        <v>0</v>
      </c>
      <c r="E27" s="29">
        <v>0</v>
      </c>
      <c r="F27" s="29">
        <v>0</v>
      </c>
      <c r="G27" s="31" t="str">
        <f>IF(OR((AND(D22=1,OR(B27=1,C27=1,D27=1,E27=1,F27=1))),(AND(D22=0,AND(B27=0,C27=0,D27=0,E27=0,F27=0)))),"Doğru","Hatalı")</f>
        <v>Doğru</v>
      </c>
      <c r="I27" s="40">
        <v>1</v>
      </c>
      <c r="J27" s="49">
        <v>0</v>
      </c>
      <c r="K27" s="49">
        <v>1</v>
      </c>
      <c r="L27" s="49">
        <v>2</v>
      </c>
      <c r="M27" s="49">
        <v>3</v>
      </c>
      <c r="N27" s="49">
        <v>4</v>
      </c>
      <c r="P27" s="72">
        <f>$I$22*$L$22*I27*(B27*J27+K27*C27+L27*D27+E27*M27+F27*N27)</f>
        <v>0</v>
      </c>
    </row>
    <row r="28" spans="1:16" ht="23.1" customHeight="1" x14ac:dyDescent="0.25">
      <c r="A28" s="9" t="s">
        <v>117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31" t="str">
        <f>IF(OR((AND(E22=1,OR(B28=1,C28=1,D28=1,E28=1,F28=1))),(AND(E22=0,AND(B28=0,C28=0,D28=0,E28=0,F28=0)))),"Doğru","Hatalı")</f>
        <v>Doğru</v>
      </c>
      <c r="I28" s="40">
        <v>1</v>
      </c>
      <c r="J28" s="49">
        <v>0</v>
      </c>
      <c r="K28" s="49">
        <v>1</v>
      </c>
      <c r="L28" s="49">
        <v>2</v>
      </c>
      <c r="M28" s="49">
        <v>3</v>
      </c>
      <c r="N28" s="49">
        <v>4</v>
      </c>
      <c r="P28" s="72">
        <f>$I$22*$M$22*I28*(B28*J28+K28*C28+L28*D28+E28*M28+F28*N28)</f>
        <v>0</v>
      </c>
    </row>
    <row r="29" spans="1:16" s="81" customFormat="1" ht="17.25" customHeight="1" x14ac:dyDescent="0.25">
      <c r="B29" s="80"/>
      <c r="C29" s="80"/>
      <c r="D29" s="80"/>
      <c r="E29" s="80"/>
      <c r="F29" s="80"/>
      <c r="G29" s="58"/>
      <c r="H29" s="57"/>
      <c r="I29" s="42"/>
      <c r="J29" s="80"/>
      <c r="K29" s="80"/>
      <c r="L29" s="80"/>
      <c r="M29" s="80"/>
      <c r="N29" s="80"/>
      <c r="O29" s="57"/>
      <c r="P29" s="60"/>
    </row>
    <row r="30" spans="1:16" s="81" customFormat="1" ht="17.25" customHeight="1" x14ac:dyDescent="0.25">
      <c r="A30" s="84" t="s">
        <v>118</v>
      </c>
      <c r="B30" s="80"/>
      <c r="C30" s="80"/>
      <c r="D30" s="80"/>
      <c r="E30" s="80"/>
      <c r="F30" s="80"/>
      <c r="G30" s="58"/>
      <c r="H30" s="57"/>
      <c r="I30" s="42"/>
      <c r="J30" s="80"/>
      <c r="K30" s="80"/>
      <c r="L30" s="80"/>
      <c r="M30" s="80"/>
      <c r="N30" s="80"/>
      <c r="O30" s="85" t="s">
        <v>124</v>
      </c>
      <c r="P30" s="72">
        <f>MAX(P25:P28)</f>
        <v>0</v>
      </c>
    </row>
    <row r="31" spans="1:16" s="81" customFormat="1" ht="15" customHeight="1" x14ac:dyDescent="0.25">
      <c r="A31" s="86"/>
      <c r="B31" s="80"/>
      <c r="C31" s="80"/>
      <c r="D31" s="80"/>
      <c r="E31" s="80"/>
      <c r="F31" s="80"/>
      <c r="G31" s="58"/>
      <c r="H31" s="57"/>
      <c r="I31" s="42"/>
      <c r="J31" s="80"/>
      <c r="K31" s="80"/>
      <c r="L31" s="80"/>
      <c r="M31" s="80"/>
      <c r="N31" s="80"/>
      <c r="O31" s="57"/>
      <c r="P31" s="60"/>
    </row>
    <row r="32" spans="1:16" s="81" customFormat="1" ht="15" customHeight="1" x14ac:dyDescent="0.25">
      <c r="A32" s="86"/>
      <c r="B32" s="57"/>
      <c r="C32" s="57"/>
      <c r="D32" s="57"/>
      <c r="E32" s="57"/>
      <c r="F32" s="57"/>
      <c r="G32" s="58"/>
      <c r="H32" s="57"/>
      <c r="I32" s="42"/>
      <c r="J32" s="80"/>
      <c r="K32" s="80"/>
      <c r="L32" s="80"/>
      <c r="M32" s="80"/>
      <c r="N32" s="80"/>
      <c r="O32" s="57"/>
      <c r="P32" s="60"/>
    </row>
    <row r="33" spans="1:16" ht="15.75" x14ac:dyDescent="0.25">
      <c r="A33" s="23" t="s">
        <v>120</v>
      </c>
    </row>
    <row r="34" spans="1:16" ht="69" customHeight="1" x14ac:dyDescent="0.25">
      <c r="B34" s="54" t="s">
        <v>110</v>
      </c>
      <c r="C34" s="54" t="s">
        <v>111</v>
      </c>
      <c r="D34" s="78" t="s">
        <v>112</v>
      </c>
      <c r="E34" s="78" t="s">
        <v>113</v>
      </c>
      <c r="F34" s="37"/>
      <c r="G34" s="25" t="s">
        <v>44</v>
      </c>
      <c r="I34" s="25" t="s">
        <v>39</v>
      </c>
      <c r="J34" s="119" t="s">
        <v>110</v>
      </c>
      <c r="K34" s="119" t="s">
        <v>111</v>
      </c>
      <c r="L34" s="119" t="s">
        <v>112</v>
      </c>
      <c r="M34" s="119" t="s">
        <v>113</v>
      </c>
      <c r="N34" s="37"/>
      <c r="P34" s="104"/>
    </row>
    <row r="35" spans="1:16" ht="23.1" customHeight="1" x14ac:dyDescent="0.25">
      <c r="A35" s="9" t="s">
        <v>121</v>
      </c>
      <c r="B35" s="29">
        <v>0</v>
      </c>
      <c r="C35" s="29">
        <v>1</v>
      </c>
      <c r="D35" s="29">
        <v>1</v>
      </c>
      <c r="E35" s="29">
        <v>1</v>
      </c>
      <c r="F35" s="30"/>
      <c r="G35" s="31" t="str">
        <f>IF(AND(OR(B35=1, B35=0), OR(C35=1,C35=0), OR(D35=1,D35=0), OR(E35=1, E35=0)),"Doğru","Sadece 0 veya 1 girin")</f>
        <v>Doğru</v>
      </c>
      <c r="I35" s="40">
        <v>1</v>
      </c>
      <c r="J35" s="30">
        <v>1</v>
      </c>
      <c r="K35" s="30">
        <v>2</v>
      </c>
      <c r="L35" s="30">
        <v>3</v>
      </c>
      <c r="M35" s="30">
        <v>4</v>
      </c>
      <c r="N35" s="49"/>
      <c r="P35" s="60"/>
    </row>
    <row r="36" spans="1:16" s="81" customFormat="1" ht="23.1" customHeight="1" x14ac:dyDescent="0.25">
      <c r="A36" s="82"/>
      <c r="B36" s="80"/>
      <c r="C36" s="80"/>
      <c r="D36" s="80"/>
      <c r="E36" s="80"/>
      <c r="F36" s="80"/>
      <c r="G36" s="58"/>
      <c r="H36" s="57"/>
      <c r="I36" s="42"/>
      <c r="J36" s="80"/>
      <c r="K36" s="80"/>
      <c r="L36" s="80"/>
      <c r="M36" s="80"/>
      <c r="N36" s="80"/>
      <c r="O36" s="57"/>
      <c r="P36" s="60"/>
    </row>
    <row r="37" spans="1:16" s="81" customFormat="1" ht="109.5" customHeight="1" x14ac:dyDescent="0.25">
      <c r="A37" s="83" t="s">
        <v>122</v>
      </c>
      <c r="B37" s="47" t="s">
        <v>95</v>
      </c>
      <c r="C37" s="47" t="s">
        <v>96</v>
      </c>
      <c r="D37" s="47" t="s">
        <v>97</v>
      </c>
      <c r="E37" s="47" t="s">
        <v>98</v>
      </c>
      <c r="F37" s="47" t="s">
        <v>174</v>
      </c>
      <c r="G37" s="25" t="s">
        <v>44</v>
      </c>
      <c r="H37" s="57"/>
      <c r="I37" s="25" t="s">
        <v>39</v>
      </c>
      <c r="J37" s="47" t="s">
        <v>95</v>
      </c>
      <c r="K37" s="47" t="s">
        <v>96</v>
      </c>
      <c r="L37" s="47" t="s">
        <v>97</v>
      </c>
      <c r="M37" s="47" t="s">
        <v>98</v>
      </c>
      <c r="N37" s="47" t="s">
        <v>174</v>
      </c>
      <c r="O37" s="57"/>
      <c r="P37" s="25" t="s">
        <v>47</v>
      </c>
    </row>
    <row r="38" spans="1:16" ht="23.1" customHeight="1" x14ac:dyDescent="0.25">
      <c r="A38" s="9" t="s">
        <v>114</v>
      </c>
      <c r="B38" s="29">
        <v>0</v>
      </c>
      <c r="C38" s="29">
        <v>0</v>
      </c>
      <c r="D38" s="29">
        <v>0</v>
      </c>
      <c r="E38" s="29">
        <v>0</v>
      </c>
      <c r="F38" s="29">
        <v>0</v>
      </c>
      <c r="G38" s="31" t="str">
        <f>IF(OR((AND(B35=1,OR(B38=1,C38=1,D38=1,E38=1,F38=1))),(AND(B35=0,AND(B38=0,C38=0,D38=0,E38=0,F38=0)))),"Doğru","Hatalı")</f>
        <v>Doğru</v>
      </c>
      <c r="I38" s="40">
        <v>1</v>
      </c>
      <c r="J38" s="49">
        <v>0</v>
      </c>
      <c r="K38" s="49">
        <v>1</v>
      </c>
      <c r="L38" s="49">
        <v>2</v>
      </c>
      <c r="M38" s="49">
        <v>3</v>
      </c>
      <c r="N38" s="49">
        <v>4</v>
      </c>
      <c r="P38" s="72">
        <f>$I$35*$J$35*I38*(B38*J38+K38*C38+L38*D38+E38*M38+F38*N38)</f>
        <v>0</v>
      </c>
    </row>
    <row r="39" spans="1:16" ht="23.1" customHeight="1" x14ac:dyDescent="0.25">
      <c r="A39" s="9" t="s">
        <v>115</v>
      </c>
      <c r="B39" s="29">
        <v>0</v>
      </c>
      <c r="C39" s="29">
        <v>0</v>
      </c>
      <c r="D39" s="29">
        <v>0</v>
      </c>
      <c r="E39" s="29">
        <v>0</v>
      </c>
      <c r="F39" s="29">
        <v>1</v>
      </c>
      <c r="G39" s="31" t="str">
        <f>IF(OR((AND(C35=1,OR(B39=1,C39=1,D39=1,E39=1,F39=1))),(AND(C35=0,AND(B39=0,C39=0,D39=0,E39=0,F39=0)))),"Doğru","Hatalı")</f>
        <v>Doğru</v>
      </c>
      <c r="I39" s="40">
        <v>1</v>
      </c>
      <c r="J39" s="49">
        <v>0</v>
      </c>
      <c r="K39" s="49">
        <v>1</v>
      </c>
      <c r="L39" s="49">
        <v>2</v>
      </c>
      <c r="M39" s="49">
        <v>3</v>
      </c>
      <c r="N39" s="49">
        <v>4</v>
      </c>
      <c r="P39" s="72">
        <f>$I$35*$K$35*I39*(B39*J39+K39*C39+L39*D39+E39*M39+F39*N39)</f>
        <v>8</v>
      </c>
    </row>
    <row r="40" spans="1:16" ht="23.1" customHeight="1" x14ac:dyDescent="0.25">
      <c r="A40" s="9" t="s">
        <v>116</v>
      </c>
      <c r="B40" s="29">
        <v>0</v>
      </c>
      <c r="C40" s="29">
        <v>0</v>
      </c>
      <c r="D40" s="29">
        <v>0</v>
      </c>
      <c r="E40" s="29">
        <v>0</v>
      </c>
      <c r="F40" s="29">
        <v>1</v>
      </c>
      <c r="G40" s="31" t="str">
        <f>IF(OR((AND(D35=1,OR(B40=1,C40=1,D40=1,E40=1,F40=1))),(AND(D35=0,AND(B40=0,C40=0,D40=0,E40=0,F40=0)))),"Doğru","Hatalı")</f>
        <v>Doğru</v>
      </c>
      <c r="I40" s="40">
        <v>1</v>
      </c>
      <c r="J40" s="49">
        <v>0</v>
      </c>
      <c r="K40" s="49">
        <v>1</v>
      </c>
      <c r="L40" s="49">
        <v>2</v>
      </c>
      <c r="M40" s="49">
        <v>3</v>
      </c>
      <c r="N40" s="49">
        <v>4</v>
      </c>
      <c r="P40" s="72">
        <f>$I$35*$L$35*I40*(B40*J40+K40*C40+L40*D40+E40*M40+F40*N40)</f>
        <v>12</v>
      </c>
    </row>
    <row r="41" spans="1:16" ht="23.1" customHeight="1" x14ac:dyDescent="0.25">
      <c r="A41" s="9" t="s">
        <v>117</v>
      </c>
      <c r="B41" s="29">
        <v>0</v>
      </c>
      <c r="C41" s="29">
        <v>0</v>
      </c>
      <c r="D41" s="29">
        <v>0</v>
      </c>
      <c r="E41" s="29">
        <v>0</v>
      </c>
      <c r="F41" s="29">
        <v>1</v>
      </c>
      <c r="G41" s="31" t="str">
        <f>IF(OR((AND(E35=1,OR(B41=1,C41=1,D41=1,E41=1,F41=1))),(AND(E35=0,AND(B41=0,C41=0,D41=0,E41=0,F41=0)))),"Doğru","Hatalı")</f>
        <v>Doğru</v>
      </c>
      <c r="I41" s="40">
        <v>1</v>
      </c>
      <c r="J41" s="49">
        <v>0</v>
      </c>
      <c r="K41" s="49">
        <v>1</v>
      </c>
      <c r="L41" s="49">
        <v>2</v>
      </c>
      <c r="M41" s="49">
        <v>3</v>
      </c>
      <c r="N41" s="49">
        <v>4</v>
      </c>
      <c r="P41" s="72">
        <f>$I$35*$M$35*I41*(B41*J41+K41*C41+L41*D41+E41*M41+F41*N41)</f>
        <v>16</v>
      </c>
    </row>
    <row r="42" spans="1:16" s="81" customFormat="1" ht="17.25" customHeight="1" x14ac:dyDescent="0.25">
      <c r="B42" s="80"/>
      <c r="C42" s="80"/>
      <c r="D42" s="80"/>
      <c r="E42" s="80"/>
      <c r="F42" s="80"/>
      <c r="G42" s="58"/>
      <c r="H42" s="57"/>
      <c r="I42" s="42"/>
      <c r="J42" s="80"/>
      <c r="K42" s="80"/>
      <c r="L42" s="80"/>
      <c r="M42" s="80"/>
      <c r="N42" s="80"/>
      <c r="O42" s="57"/>
      <c r="P42" s="60"/>
    </row>
    <row r="43" spans="1:16" s="81" customFormat="1" ht="17.25" customHeight="1" x14ac:dyDescent="0.25">
      <c r="A43" s="84" t="s">
        <v>123</v>
      </c>
      <c r="B43" s="80"/>
      <c r="C43" s="80"/>
      <c r="D43" s="80"/>
      <c r="E43" s="80"/>
      <c r="F43" s="80"/>
      <c r="G43" s="58"/>
      <c r="H43" s="57"/>
      <c r="I43" s="42"/>
      <c r="J43" s="80"/>
      <c r="K43" s="80"/>
      <c r="L43" s="80"/>
      <c r="M43" s="80"/>
      <c r="N43" s="80"/>
      <c r="O43" s="85" t="s">
        <v>126</v>
      </c>
      <c r="P43" s="72">
        <f>MAX(P38:P41)</f>
        <v>16</v>
      </c>
    </row>
    <row r="44" spans="1:16" s="81" customFormat="1" ht="23.1" customHeight="1" x14ac:dyDescent="0.25">
      <c r="A44" s="92"/>
      <c r="B44" s="87"/>
      <c r="C44" s="87"/>
      <c r="D44" s="87"/>
      <c r="E44" s="87"/>
      <c r="F44" s="57"/>
      <c r="G44" s="26"/>
      <c r="H44" s="57"/>
      <c r="I44" s="26"/>
      <c r="J44" s="87"/>
      <c r="K44" s="87"/>
      <c r="L44" s="87"/>
      <c r="M44" s="87"/>
      <c r="N44" s="57"/>
      <c r="O44" s="57"/>
      <c r="P44" s="89"/>
    </row>
    <row r="45" spans="1:16" s="81" customFormat="1" ht="45.75" x14ac:dyDescent="0.25">
      <c r="A45" s="84"/>
      <c r="B45" s="54" t="s">
        <v>32</v>
      </c>
      <c r="C45" s="47" t="s">
        <v>128</v>
      </c>
      <c r="D45" s="47" t="s">
        <v>175</v>
      </c>
      <c r="E45" s="47" t="s">
        <v>130</v>
      </c>
      <c r="F45" s="57"/>
      <c r="G45" s="25" t="s">
        <v>44</v>
      </c>
      <c r="H45" s="57"/>
      <c r="I45" s="25" t="s">
        <v>39</v>
      </c>
      <c r="J45" s="54" t="s">
        <v>32</v>
      </c>
      <c r="K45" s="47" t="s">
        <v>128</v>
      </c>
      <c r="L45" s="47" t="s">
        <v>129</v>
      </c>
      <c r="M45" s="47" t="s">
        <v>130</v>
      </c>
      <c r="N45" s="57"/>
      <c r="O45" s="57"/>
      <c r="P45" s="105" t="s">
        <v>47</v>
      </c>
    </row>
    <row r="46" spans="1:16" s="81" customFormat="1" ht="23.1" customHeight="1" x14ac:dyDescent="0.25">
      <c r="A46" s="84" t="s">
        <v>127</v>
      </c>
      <c r="B46" s="29">
        <v>1</v>
      </c>
      <c r="C46" s="29">
        <v>0</v>
      </c>
      <c r="D46" s="29">
        <v>0</v>
      </c>
      <c r="E46" s="29">
        <v>0</v>
      </c>
      <c r="F46" s="93"/>
      <c r="G46" s="31" t="str">
        <f>IF(SUM(B46+C46+D46+E46)=1,"Doğru","Sadece bir hücreye 1 girin")</f>
        <v>Doğru</v>
      </c>
      <c r="H46" s="57"/>
      <c r="I46" s="30">
        <v>5</v>
      </c>
      <c r="J46" s="30">
        <v>1</v>
      </c>
      <c r="K46" s="30">
        <v>0</v>
      </c>
      <c r="L46" s="30">
        <v>1</v>
      </c>
      <c r="M46" s="30">
        <v>2</v>
      </c>
      <c r="N46" s="30"/>
      <c r="O46" s="80"/>
      <c r="P46" s="73">
        <f>I46*(B46*J46+C46*K46+D46*L46+E46*M46)</f>
        <v>5</v>
      </c>
    </row>
    <row r="47" spans="1:16" s="81" customFormat="1" ht="23.1" customHeight="1" x14ac:dyDescent="0.25">
      <c r="A47" s="92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</row>
    <row r="48" spans="1:16" s="81" customFormat="1" ht="23.1" customHeight="1" x14ac:dyDescent="0.25">
      <c r="A48" s="91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</row>
    <row r="49" spans="1:16" s="81" customFormat="1" ht="23.1" customHeight="1" x14ac:dyDescent="0.25">
      <c r="A49" s="92"/>
      <c r="B49" s="88"/>
      <c r="C49" s="88"/>
      <c r="D49" s="88"/>
      <c r="E49" s="57"/>
      <c r="F49" s="57"/>
      <c r="G49" s="26"/>
      <c r="H49" s="57"/>
      <c r="I49" s="26"/>
      <c r="J49" s="88"/>
      <c r="K49" s="88"/>
      <c r="L49" s="88"/>
      <c r="M49" s="57"/>
      <c r="N49" s="57"/>
      <c r="O49" s="57"/>
      <c r="P49" s="89"/>
    </row>
    <row r="50" spans="1:16" s="81" customFormat="1" ht="23.1" customHeight="1" x14ac:dyDescent="0.25">
      <c r="A50" s="90"/>
      <c r="B50" s="80"/>
      <c r="C50" s="80"/>
      <c r="D50" s="80"/>
      <c r="E50" s="57"/>
      <c r="F50" s="57"/>
      <c r="G50" s="58"/>
      <c r="H50" s="57"/>
      <c r="I50" s="42"/>
      <c r="J50" s="80"/>
      <c r="K50" s="80"/>
      <c r="L50" s="80"/>
      <c r="M50" s="57"/>
      <c r="N50" s="57"/>
      <c r="O50" s="57"/>
      <c r="P50" s="60"/>
    </row>
    <row r="51" spans="1:16" s="81" customFormat="1" ht="23.1" customHeight="1" x14ac:dyDescent="0.25">
      <c r="A51" s="90"/>
      <c r="B51" s="80"/>
      <c r="C51" s="80"/>
      <c r="D51" s="80"/>
      <c r="E51" s="57"/>
      <c r="F51" s="57"/>
      <c r="G51" s="58"/>
      <c r="H51" s="57"/>
      <c r="I51" s="42"/>
      <c r="J51" s="80"/>
      <c r="K51" s="80"/>
      <c r="L51" s="80"/>
      <c r="M51" s="57"/>
      <c r="N51" s="57"/>
      <c r="O51" s="57"/>
      <c r="P51" s="60"/>
    </row>
    <row r="52" spans="1:16" s="81" customFormat="1" ht="23.1" customHeight="1" x14ac:dyDescent="0.25">
      <c r="A52" s="90"/>
      <c r="B52" s="80"/>
      <c r="C52" s="80"/>
      <c r="D52" s="80"/>
      <c r="E52" s="57"/>
      <c r="F52" s="57"/>
      <c r="G52" s="58"/>
      <c r="H52" s="57"/>
      <c r="I52" s="42"/>
      <c r="J52" s="80"/>
      <c r="K52" s="80"/>
      <c r="L52" s="80"/>
      <c r="M52" s="57"/>
      <c r="N52" s="57"/>
      <c r="O52" s="57"/>
      <c r="P52" s="60"/>
    </row>
    <row r="53" spans="1:16" s="81" customFormat="1" ht="23.1" customHeight="1" x14ac:dyDescent="0.25"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</row>
    <row r="54" spans="1:16" s="81" customFormat="1" ht="23.1" customHeight="1" x14ac:dyDescent="0.25"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</row>
    <row r="55" spans="1:16" s="81" customFormat="1" ht="23.1" customHeight="1" x14ac:dyDescent="0.25"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</row>
    <row r="56" spans="1:16" s="81" customFormat="1" ht="23.1" customHeight="1" x14ac:dyDescent="0.25"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</row>
    <row r="57" spans="1:16" s="81" customFormat="1" ht="23.1" customHeight="1" x14ac:dyDescent="0.25"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</row>
    <row r="58" spans="1:16" s="81" customFormat="1" ht="23.1" customHeight="1" x14ac:dyDescent="0.25"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</row>
    <row r="59" spans="1:16" s="81" customFormat="1" ht="23.1" customHeight="1" x14ac:dyDescent="0.25"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</row>
    <row r="60" spans="1:16" s="81" customFormat="1" ht="23.1" customHeight="1" x14ac:dyDescent="0.25"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</row>
    <row r="61" spans="1:16" s="81" customFormat="1" ht="23.1" customHeight="1" x14ac:dyDescent="0.25"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</row>
    <row r="62" spans="1:16" s="81" customFormat="1" ht="23.1" customHeight="1" x14ac:dyDescent="0.25"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</row>
    <row r="63" spans="1:16" s="81" customFormat="1" ht="23.1" customHeight="1" x14ac:dyDescent="0.25"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</row>
    <row r="64" spans="1:16" s="81" customFormat="1" ht="23.1" customHeight="1" x14ac:dyDescent="0.25"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</row>
    <row r="65" spans="2:16" s="81" customFormat="1" x14ac:dyDescent="0.25"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</row>
    <row r="66" spans="2:16" s="81" customFormat="1" x14ac:dyDescent="0.25"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</row>
    <row r="67" spans="2:16" s="81" customFormat="1" x14ac:dyDescent="0.25"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</row>
    <row r="68" spans="2:16" s="81" customFormat="1" x14ac:dyDescent="0.25"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</row>
    <row r="69" spans="2:16" s="81" customFormat="1" x14ac:dyDescent="0.25"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</row>
    <row r="70" spans="2:16" s="81" customFormat="1" x14ac:dyDescent="0.25"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</row>
    <row r="71" spans="2:16" s="81" customFormat="1" x14ac:dyDescent="0.25"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</row>
    <row r="72" spans="2:16" s="81" customFormat="1" x14ac:dyDescent="0.25"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23"/>
  <sheetViews>
    <sheetView zoomScale="170" zoomScaleNormal="170" workbookViewId="0">
      <selection activeCell="F23" sqref="F23"/>
    </sheetView>
  </sheetViews>
  <sheetFormatPr defaultColWidth="8.85546875" defaultRowHeight="15" x14ac:dyDescent="0.25"/>
  <cols>
    <col min="1" max="1" width="3.7109375" customWidth="1"/>
    <col min="2" max="2" width="4.7109375" customWidth="1"/>
    <col min="4" max="4" width="9.140625" customWidth="1"/>
    <col min="6" max="6" width="10.28515625" customWidth="1"/>
    <col min="7" max="7" width="3.85546875" customWidth="1"/>
    <col min="9" max="9" width="11.7109375" customWidth="1"/>
    <col min="10" max="10" width="10.140625" customWidth="1"/>
    <col min="11" max="11" width="19.42578125" customWidth="1"/>
    <col min="12" max="12" width="14.85546875" customWidth="1"/>
    <col min="14" max="14" width="5.85546875" customWidth="1"/>
  </cols>
  <sheetData>
    <row r="2" spans="2:14" x14ac:dyDescent="0.25">
      <c r="B2" s="22" t="s">
        <v>8</v>
      </c>
      <c r="C2" t="s">
        <v>132</v>
      </c>
    </row>
    <row r="3" spans="2:14" x14ac:dyDescent="0.25">
      <c r="B3" s="22"/>
      <c r="C3" t="s">
        <v>133</v>
      </c>
    </row>
    <row r="4" spans="2:14" x14ac:dyDescent="0.25">
      <c r="B4" s="22"/>
      <c r="C4" t="s">
        <v>134</v>
      </c>
    </row>
    <row r="5" spans="2:14" ht="14.25" customHeight="1" x14ac:dyDescent="0.25">
      <c r="B5" s="22"/>
    </row>
    <row r="6" spans="2:14" x14ac:dyDescent="0.25">
      <c r="B6" s="22"/>
      <c r="J6" t="s">
        <v>141</v>
      </c>
    </row>
    <row r="7" spans="2:14" x14ac:dyDescent="0.25">
      <c r="B7" s="22"/>
      <c r="D7" s="95" t="s">
        <v>135</v>
      </c>
      <c r="E7" s="65" t="s">
        <v>140</v>
      </c>
      <c r="F7" s="65"/>
      <c r="G7" s="65"/>
      <c r="H7" s="65"/>
      <c r="I7" s="65"/>
      <c r="J7" s="94">
        <f>'Puan hesabı, PD-DF'!C9</f>
        <v>1</v>
      </c>
    </row>
    <row r="8" spans="2:14" x14ac:dyDescent="0.25">
      <c r="B8" s="22"/>
      <c r="D8" s="95" t="s">
        <v>136</v>
      </c>
      <c r="E8" s="65" t="s">
        <v>137</v>
      </c>
      <c r="F8" s="65"/>
      <c r="G8" s="65"/>
      <c r="H8" s="65"/>
      <c r="I8" s="65"/>
      <c r="J8" s="94">
        <f>'Puan hesabı, PD-DF'!C10</f>
        <v>1</v>
      </c>
    </row>
    <row r="9" spans="2:14" x14ac:dyDescent="0.25">
      <c r="B9" s="22"/>
      <c r="D9" s="95" t="s">
        <v>138</v>
      </c>
      <c r="E9" s="65" t="s">
        <v>139</v>
      </c>
      <c r="F9" s="65"/>
      <c r="G9" s="65"/>
      <c r="H9" s="65"/>
      <c r="I9" s="65"/>
      <c r="J9" s="94">
        <f>'Puan hesabı, PD-DF'!C14</f>
        <v>1</v>
      </c>
    </row>
    <row r="10" spans="2:14" ht="7.5" customHeight="1" x14ac:dyDescent="0.25">
      <c r="B10" s="22"/>
    </row>
    <row r="11" spans="2:14" x14ac:dyDescent="0.25">
      <c r="B11" s="22"/>
      <c r="I11" s="95" t="s">
        <v>142</v>
      </c>
      <c r="J11" s="96" t="str">
        <f>IF(AND(J7=1, J8=1, J9=1), "Evet", "Hayır")</f>
        <v>Evet</v>
      </c>
    </row>
    <row r="12" spans="2:14" ht="6.75" customHeight="1" x14ac:dyDescent="0.25">
      <c r="B12" s="22"/>
    </row>
    <row r="13" spans="2:14" x14ac:dyDescent="0.25">
      <c r="B13" s="22"/>
      <c r="J13" s="97" t="str">
        <f>IF(J11="Hayır","Puanlı değerlendirmeye devam edilecek","Saha, Takip Gerektirmeyen Sahadır")</f>
        <v>Saha, Takip Gerektirmeyen Sahadır</v>
      </c>
      <c r="K13" s="96"/>
      <c r="L13" s="96"/>
      <c r="M13" s="115"/>
      <c r="N13" s="99"/>
    </row>
    <row r="14" spans="2:14" ht="6" customHeight="1" x14ac:dyDescent="0.25">
      <c r="B14" s="22"/>
    </row>
    <row r="15" spans="2:14" ht="18" x14ac:dyDescent="0.35">
      <c r="B15" s="22" t="s">
        <v>9</v>
      </c>
      <c r="C15" s="8" t="s">
        <v>143</v>
      </c>
      <c r="D15" s="100">
        <f>'Puan hesabı, PD-FOBF'!P5</f>
        <v>36</v>
      </c>
    </row>
    <row r="16" spans="2:14" ht="18" x14ac:dyDescent="0.35">
      <c r="C16" s="8" t="s">
        <v>144</v>
      </c>
      <c r="D16" s="100">
        <f>'Puan hesabı, PD-DF'!P5</f>
        <v>31</v>
      </c>
    </row>
    <row r="17" spans="3:13" ht="18" x14ac:dyDescent="0.35">
      <c r="C17" s="8" t="s">
        <v>149</v>
      </c>
      <c r="D17" s="100">
        <f>D16+D15</f>
        <v>67</v>
      </c>
    </row>
    <row r="18" spans="3:13" ht="5.25" customHeight="1" x14ac:dyDescent="0.25"/>
    <row r="19" spans="3:13" ht="18" x14ac:dyDescent="0.35">
      <c r="E19" s="8" t="s">
        <v>146</v>
      </c>
      <c r="F19" s="96" t="str">
        <f>IF(J11="Hayır", (IF(D16&lt;36, "Evet", "Hayır")), "Gerek yok!")</f>
        <v>Gerek yok!</v>
      </c>
      <c r="G19" s="98" t="s">
        <v>145</v>
      </c>
      <c r="H19" s="97" t="str">
        <f>IF(F19="Hayır", "Puanlı değerlendirmeye devam et", "Saha Takip Gerektirmeyen sahadır")</f>
        <v>Saha Takip Gerektirmeyen sahadır</v>
      </c>
      <c r="I19" s="96"/>
      <c r="J19" s="96"/>
      <c r="K19" s="115"/>
    </row>
    <row r="20" spans="3:13" ht="4.5" customHeight="1" x14ac:dyDescent="0.25">
      <c r="K20" s="17"/>
    </row>
    <row r="21" spans="3:13" ht="18" x14ac:dyDescent="0.35">
      <c r="E21" s="8" t="s">
        <v>147</v>
      </c>
      <c r="F21" s="96" t="str">
        <f>IF(H19="Saha Takip Gerektirmeyen Sahadır","Gerek yok!", IF( (D15+D16)&lt;130, "Evet", "Hayır") )</f>
        <v>Gerek yok!</v>
      </c>
      <c r="G21" s="98" t="s">
        <v>145</v>
      </c>
      <c r="H21" s="97" t="str">
        <f>IF(H19="Saha Takip Gerektirmeyen sahadır","Saha Takip Gerektirmeyen sahadır",IF(F21="Evet","Saha Takip Gerektiren sahadır","Puanlı değerlendirmeye devam et"))</f>
        <v>Saha Takip Gerektirmeyen sahadır</v>
      </c>
      <c r="I21" s="97"/>
      <c r="J21" s="97"/>
      <c r="K21" s="99"/>
    </row>
    <row r="22" spans="3:13" ht="3.75" customHeight="1" x14ac:dyDescent="0.25">
      <c r="K22" s="17"/>
    </row>
    <row r="23" spans="3:13" ht="18" x14ac:dyDescent="0.35">
      <c r="E23" s="8" t="s">
        <v>148</v>
      </c>
      <c r="F23" s="96" t="str">
        <f>IF(F21="Hayır","Evet","Gerek yok!")</f>
        <v>Gerek yok!</v>
      </c>
      <c r="G23" s="98" t="s">
        <v>145</v>
      </c>
      <c r="H23" s="97" t="str">
        <f>IF(H21="Saha Takip Gerektirmeyen sahadır","Saha Takip Gerektirmeyen sahadır",IF(H21="Saha Takip Gerektiren sahadır","Saha Takip Gerektiren sahadır",IF(F23="Evet","Saha Doğrudan Temizleme Gerektiren Kirlenmiş Sahadır","Saha Takip Gerektrirmeyen sahadır")))</f>
        <v>Saha Takip Gerektirmeyen sahadır</v>
      </c>
      <c r="I23" s="97"/>
      <c r="J23" s="97"/>
      <c r="K23" s="99"/>
      <c r="L23" s="99"/>
      <c r="M23" s="9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2:L141"/>
  <sheetViews>
    <sheetView topLeftCell="A114" zoomScale="160" zoomScaleNormal="160" workbookViewId="0">
      <selection activeCell="L12" sqref="L12"/>
    </sheetView>
  </sheetViews>
  <sheetFormatPr defaultColWidth="8.85546875" defaultRowHeight="15" x14ac:dyDescent="0.25"/>
  <cols>
    <col min="10" max="10" width="5" customWidth="1"/>
    <col min="12" max="12" width="9.140625" style="7"/>
  </cols>
  <sheetData>
    <row r="2" spans="11:11" ht="21" x14ac:dyDescent="0.35">
      <c r="K2" s="117" t="s">
        <v>0</v>
      </c>
    </row>
    <row r="41" spans="11:11" x14ac:dyDescent="0.25">
      <c r="K41" s="7" t="s">
        <v>14</v>
      </c>
    </row>
    <row r="43" spans="11:11" x14ac:dyDescent="0.25">
      <c r="K43" s="7" t="s">
        <v>10</v>
      </c>
    </row>
    <row r="85" spans="11:11" x14ac:dyDescent="0.25">
      <c r="K85" s="7" t="s">
        <v>11</v>
      </c>
    </row>
    <row r="93" spans="11:11" x14ac:dyDescent="0.25">
      <c r="K93" s="7" t="s">
        <v>12</v>
      </c>
    </row>
    <row r="107" spans="11:11" x14ac:dyDescent="0.25">
      <c r="K107" s="7" t="s">
        <v>13</v>
      </c>
    </row>
    <row r="113" spans="11:11" x14ac:dyDescent="0.25">
      <c r="K113" s="7" t="s">
        <v>171</v>
      </c>
    </row>
    <row r="124" spans="11:11" x14ac:dyDescent="0.25">
      <c r="K124" s="7" t="s">
        <v>173</v>
      </c>
    </row>
    <row r="141" spans="11:11" x14ac:dyDescent="0.25">
      <c r="K141" s="7" t="s">
        <v>172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2:J81"/>
  <sheetViews>
    <sheetView zoomScale="84" zoomScaleNormal="84" workbookViewId="0">
      <selection activeCell="M17" sqref="M17"/>
    </sheetView>
  </sheetViews>
  <sheetFormatPr defaultColWidth="8.85546875" defaultRowHeight="15" x14ac:dyDescent="0.25"/>
  <sheetData>
    <row r="2" spans="10:10" x14ac:dyDescent="0.25">
      <c r="J2" s="116" t="s">
        <v>49</v>
      </c>
    </row>
    <row r="26" spans="10:10" x14ac:dyDescent="0.25">
      <c r="J26" s="7" t="s">
        <v>163</v>
      </c>
    </row>
    <row r="34" spans="10:10" x14ac:dyDescent="0.25">
      <c r="J34" s="7" t="s">
        <v>14</v>
      </c>
    </row>
    <row r="64" spans="10:10" x14ac:dyDescent="0.25">
      <c r="J64" s="7" t="s">
        <v>10</v>
      </c>
    </row>
    <row r="81" spans="10:10" x14ac:dyDescent="0.25">
      <c r="J81" s="7" t="s">
        <v>11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Açıklama</vt:lpstr>
      <vt:lpstr>Açıklama-2</vt:lpstr>
      <vt:lpstr>SupheliS On Degerlendirmesi</vt:lpstr>
      <vt:lpstr>PD-Açıklama</vt:lpstr>
      <vt:lpstr>Puan hesabı, PD-DF</vt:lpstr>
      <vt:lpstr>Puan hesabı, PD-FOBF</vt:lpstr>
      <vt:lpstr>Nihai puan hesabı</vt:lpstr>
      <vt:lpstr>FOBF (Ek-3)</vt:lpstr>
      <vt:lpstr>DF (Ek-7)</vt:lpstr>
      <vt:lpstr>PD (Ek-8)</vt:lpstr>
      <vt:lpstr>FOBF (Ek-3) ve SOBF (Ek-6)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Elcin</cp:lastModifiedBy>
  <dcterms:created xsi:type="dcterms:W3CDTF">2021-01-23T16:01:14Z</dcterms:created>
  <dcterms:modified xsi:type="dcterms:W3CDTF">2021-02-08T12:22:45Z</dcterms:modified>
</cp:coreProperties>
</file>